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115" activeTab="0"/>
  </bookViews>
  <sheets>
    <sheet name="Feuil1" sheetId="1" r:id="rId1"/>
    <sheet name="Feuil2" sheetId="2" r:id="rId2"/>
    <sheet name="Feuil3" sheetId="3" r:id="rId3"/>
    <sheet name="Feuil5" sheetId="4" r:id="rId4"/>
  </sheets>
  <definedNames/>
  <calcPr fullCalcOnLoad="1"/>
</workbook>
</file>

<file path=xl/sharedStrings.xml><?xml version="1.0" encoding="utf-8"?>
<sst xmlns="http://schemas.openxmlformats.org/spreadsheetml/2006/main" count="464" uniqueCount="156">
  <si>
    <t>Climat mundi</t>
  </si>
  <si>
    <t>Action carbone</t>
  </si>
  <si>
    <t>C02 solidaire</t>
  </si>
  <si>
    <t>WebEx (1)</t>
  </si>
  <si>
    <t>villes départ-arrivée</t>
  </si>
  <si>
    <t>nb passagers</t>
  </si>
  <si>
    <t>aller - AR</t>
  </si>
  <si>
    <t>classe</t>
  </si>
  <si>
    <t>parcours direct/escales</t>
  </si>
  <si>
    <t>AR court courrier éco</t>
  </si>
  <si>
    <t>AR moyen courrier éco</t>
  </si>
  <si>
    <t>AR long courrier éco</t>
  </si>
  <si>
    <t>AR très long courrier éco</t>
  </si>
  <si>
    <t>NY</t>
  </si>
  <si>
    <t>Vienne</t>
  </si>
  <si>
    <t>CO2 (t)</t>
  </si>
  <si>
    <t>coût (€)</t>
  </si>
  <si>
    <t>km</t>
  </si>
  <si>
    <t>CO2/km</t>
  </si>
  <si>
    <t>€/CO2</t>
  </si>
  <si>
    <t>ADEME comparateur éco-déplacements</t>
  </si>
  <si>
    <t>conso</t>
  </si>
  <si>
    <t>carburant</t>
  </si>
  <si>
    <t>puissance voiture (CV fiscaux)</t>
  </si>
  <si>
    <t>milieu (urbain,...)</t>
  </si>
  <si>
    <t>personnalisé (on précise le modèle)</t>
  </si>
  <si>
    <t>A (conso)</t>
  </si>
  <si>
    <t>A (voiture moyenne)</t>
  </si>
  <si>
    <t>/</t>
  </si>
  <si>
    <t>f</t>
  </si>
  <si>
    <t>ADEME comparateur eco-déplacements</t>
  </si>
  <si>
    <t>ADEME comparateur éco-déplcaments</t>
  </si>
  <si>
    <t>limité à 9999km</t>
  </si>
  <si>
    <t>sur la base de 2070</t>
  </si>
  <si>
    <t>VRAI (auto)</t>
  </si>
  <si>
    <t>VRAI (auto)+ DOM TOM</t>
  </si>
  <si>
    <t>US environmental protection agency</t>
  </si>
  <si>
    <t>US environmental agency</t>
  </si>
  <si>
    <t>climate crisis</t>
  </si>
  <si>
    <t xml:space="preserve">VRAI </t>
  </si>
  <si>
    <t>en choisissant env. 12000km</t>
  </si>
  <si>
    <t>terrapass</t>
  </si>
  <si>
    <t>idem</t>
  </si>
  <si>
    <t>mais il n'y avait pas de marque française (j'ai pris une audi A4)</t>
  </si>
  <si>
    <t>climate crisis (prix donné par native energy)</t>
  </si>
  <si>
    <t>audi A4</t>
  </si>
  <si>
    <t>Air France</t>
  </si>
  <si>
    <t>renvoie vers Action Carbone</t>
  </si>
  <si>
    <t>Ernst &amp; young visio 2</t>
  </si>
  <si>
    <t>Ernst&amp;Young visio 2</t>
  </si>
  <si>
    <t>parle d'une déduction d'impôts</t>
  </si>
  <si>
    <t>BP</t>
  </si>
  <si>
    <t>VRAI  (mais très peu de choix)</t>
  </si>
  <si>
    <t>voiture classique</t>
  </si>
  <si>
    <t>rien de convaincant</t>
  </si>
  <si>
    <t>carbon planet</t>
  </si>
  <si>
    <t>base de 2*5000km</t>
  </si>
  <si>
    <t>climate care</t>
  </si>
  <si>
    <t>407 saloon 2.0 (143bhp)</t>
  </si>
  <si>
    <t>VRAI (vaste choix)</t>
  </si>
  <si>
    <t>green seat</t>
  </si>
  <si>
    <t>autre</t>
  </si>
  <si>
    <t>choix de la distance</t>
  </si>
  <si>
    <t>air France</t>
  </si>
  <si>
    <t>green seat (tous gaz)</t>
  </si>
  <si>
    <t>choix de la compagnie, facture expliquée, séparation CO2 et tous gaz; nbre d'arbre à planter</t>
  </si>
  <si>
    <t>atmsofair</t>
  </si>
  <si>
    <t>type d'avion, charter ou schedule</t>
  </si>
  <si>
    <t>green seat (NL)(CO2)</t>
  </si>
  <si>
    <t>My Climate</t>
  </si>
  <si>
    <t>atmosfair (CH)</t>
  </si>
  <si>
    <t>My Climate (CHF)(in developping countries)</t>
  </si>
  <si>
    <t>possibilité de financer la moitié des projets en Suisse</t>
  </si>
  <si>
    <t>VRAI mais alors pas de km</t>
  </si>
  <si>
    <t>taille voiture</t>
  </si>
  <si>
    <t>VRAI mais alors pas de conso</t>
  </si>
  <si>
    <t>toujours possible de choisir deux types de projets</t>
  </si>
  <si>
    <t>voiture moyenne</t>
  </si>
  <si>
    <t xml:space="preserve">Direction Générale Aviation Civile </t>
  </si>
  <si>
    <t>DGAC</t>
  </si>
  <si>
    <t>consommation, calculateur du CITEPA</t>
  </si>
  <si>
    <t>carbon neutral</t>
  </si>
  <si>
    <t>This package helps bring about new technologies, and save the CO2 equivalent to your flight.</t>
  </si>
  <si>
    <t>With this package, you'll be helping some great projects in developing countries which will save the same amount of CO2 as your flight produces</t>
  </si>
  <si>
    <t>Carbon Neutral (international communities portfolio)(£)</t>
  </si>
  <si>
    <t>resurgence</t>
  </si>
  <si>
    <t>résultats abérents</t>
  </si>
  <si>
    <t>co2balance</t>
  </si>
  <si>
    <t>co2 balance</t>
  </si>
  <si>
    <t>voiture medium</t>
  </si>
  <si>
    <t>carbonify</t>
  </si>
  <si>
    <t>résultat en nombre d'arbres</t>
  </si>
  <si>
    <t>artisanal</t>
  </si>
  <si>
    <t>artisanal, résultat en nombre d'arbres</t>
  </si>
  <si>
    <t>prix fixé en passant par le nombre d'arbres à planter</t>
  </si>
  <si>
    <t>WebEx</t>
  </si>
  <si>
    <t>taux de conversion de dollar en euro du 6/05/08 : 1€ = 1,5528$</t>
  </si>
  <si>
    <t>climate crisis (prix donné par native energy)(converti en euros)</t>
  </si>
  <si>
    <t>terrapass($ convertis en €)</t>
  </si>
  <si>
    <t>15,46€ = 24$ (pour 2t)</t>
  </si>
  <si>
    <t>7,73€ = 12$ (pour 1t)</t>
  </si>
  <si>
    <t>9,56€ = 14,85$ pour 3000lbs (2831 lbs)</t>
  </si>
  <si>
    <t>3,18€ = 4,95$ pour 1000lbs (579lbs)</t>
  </si>
  <si>
    <t>Carbon Planet AU$ convertis en euros</t>
  </si>
  <si>
    <t>55,94€ = 92AU$</t>
  </si>
  <si>
    <t>13,98€ = 23AU$</t>
  </si>
  <si>
    <t>3,83€ = 5,95$ pour 20 arbres (17 nécessaires)</t>
  </si>
  <si>
    <t>1,90€ = 2,95$ pour 5 arbres (3 nécessaires)</t>
  </si>
  <si>
    <t>carbonify($) converti en euros</t>
  </si>
  <si>
    <t xml:space="preserve">de 21,01€ = £16,56 à 51,2€ = £40,36 </t>
  </si>
  <si>
    <t>co2 balance(£convertis en €)</t>
  </si>
  <si>
    <t>12,37€ = 9,75£</t>
  </si>
  <si>
    <t>0,95€ = 0,75£</t>
  </si>
  <si>
    <t>Carbon Neutral (futures portfolio)(converti en euros)</t>
  </si>
  <si>
    <t>My Climate (CHF)(half in switzerland) convertis en euros</t>
  </si>
  <si>
    <t>taux de conversion de dollar australien en euro du 6/05/08 : 1€ = 1.6448AU$</t>
  </si>
  <si>
    <t>taux de conversion de la livre sterling en euro du 6/05/08 : 1€ = 0,7881CHF</t>
  </si>
  <si>
    <t>taux de conversion de franc suisse en euro du 6/05/08 : 1€ = 1,6274CHF</t>
  </si>
  <si>
    <t>Le plus…</t>
  </si>
  <si>
    <t xml:space="preserve">de 4,68€ = £3,69 à 10,1€ = £7,99 </t>
  </si>
  <si>
    <t>de 11,41€ = £9 à 24,74€ = £19,5</t>
  </si>
  <si>
    <t>My Climate : 183</t>
  </si>
  <si>
    <t>resurgence : 5,101E-04</t>
  </si>
  <si>
    <t>My Climate : 69,07</t>
  </si>
  <si>
    <t>Myc Climate : 69,06</t>
  </si>
  <si>
    <t>resurgence : 6,487</t>
  </si>
  <si>
    <t>resurgence : 0,96</t>
  </si>
  <si>
    <t>My Climate : 30,11</t>
  </si>
  <si>
    <t>Le moins…</t>
  </si>
  <si>
    <t>DGAC : 1,05</t>
  </si>
  <si>
    <t>Carbon neutral : 0,1</t>
  </si>
  <si>
    <t>Carbonify : 3,83</t>
  </si>
  <si>
    <t>Carbonify : 1,90</t>
  </si>
  <si>
    <t>Carbon Neutral : 4,916E-05</t>
  </si>
  <si>
    <t>resurgence : 4,720E-04</t>
  </si>
  <si>
    <t>DGAC : 6,005E-05</t>
  </si>
  <si>
    <t>Carbonify : 1,09</t>
  </si>
  <si>
    <t>Carbonify : 3,11</t>
  </si>
  <si>
    <t>Action Carbone : 1,99</t>
  </si>
  <si>
    <t>Carbonify : 3,42</t>
  </si>
  <si>
    <t>23,19€ pour 3t</t>
  </si>
  <si>
    <t>15,94€ (pour 5000lbs contre 4891lbs)</t>
  </si>
  <si>
    <t>3,83 pour 20 arbres (17 demandés)</t>
  </si>
  <si>
    <t>de 9,72€ à 18,68€</t>
  </si>
  <si>
    <t>terrapass($) converti en euros</t>
  </si>
  <si>
    <t>carbon neutral(£ converties en €) futures</t>
  </si>
  <si>
    <t>co2 balance (£ converties en euros)</t>
  </si>
  <si>
    <t>My Climate (CHF convertis en €)(developping countries)</t>
  </si>
  <si>
    <t>My Climate (CHF nconvertis en €)(half switzerland)</t>
  </si>
  <si>
    <t>carbon neutral(£ converties en €) international communities</t>
  </si>
  <si>
    <t>taux de conversion de la livre sterling en euro du 6/05/08 : 1€ = 0,7881£</t>
  </si>
  <si>
    <t>My Climate : 192</t>
  </si>
  <si>
    <t>My Climate : 68,99</t>
  </si>
  <si>
    <t>Carbonify : 1,12</t>
  </si>
  <si>
    <t>Carbon Clear</t>
  </si>
  <si>
    <t>Moyenne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</si>
</sst>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sz val="10"/>
      <name val="Helvetica Neue"/>
      <family val="0"/>
    </font>
    <font>
      <sz val="10"/>
      <name val="Helvetica Neu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41C18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 style="thin">
        <color indexed="11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>
        <color indexed="63"/>
      </left>
      <right style="thin">
        <color indexed="11"/>
      </right>
      <top style="thin"/>
      <bottom style="thin"/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11"/>
      </bottom>
    </border>
    <border>
      <left>
        <color indexed="63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/>
      <top style="thin">
        <color indexed="11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6" fillId="33" borderId="10" xfId="50" applyNumberFormat="1" applyFont="1" applyFill="1" applyBorder="1" applyAlignment="1">
      <alignment vertical="top"/>
    </xf>
    <xf numFmtId="0" fontId="3" fillId="33" borderId="11" xfId="51" applyNumberFormat="1" applyFont="1" applyFill="1" applyBorder="1" applyAlignment="1">
      <alignment vertical="top"/>
    </xf>
    <xf numFmtId="2" fontId="3" fillId="33" borderId="11" xfId="51" applyNumberFormat="1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vertical="top"/>
    </xf>
    <xf numFmtId="3" fontId="3" fillId="33" borderId="11" xfId="51" applyNumberFormat="1" applyFont="1" applyFill="1" applyBorder="1" applyAlignment="1">
      <alignment vertical="top"/>
    </xf>
    <xf numFmtId="164" fontId="3" fillId="33" borderId="11" xfId="51" applyNumberFormat="1" applyFont="1" applyFill="1" applyBorder="1" applyAlignment="1">
      <alignment vertical="top"/>
    </xf>
    <xf numFmtId="0" fontId="3" fillId="33" borderId="12" xfId="51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</xf>
    <xf numFmtId="3" fontId="3" fillId="33" borderId="12" xfId="51" applyNumberFormat="1" applyFont="1" applyFill="1" applyBorder="1" applyAlignment="1">
      <alignment vertical="top"/>
    </xf>
    <xf numFmtId="164" fontId="3" fillId="33" borderId="12" xfId="51" applyNumberFormat="1" applyFont="1" applyFill="1" applyBorder="1" applyAlignment="1">
      <alignment vertical="top"/>
    </xf>
    <xf numFmtId="2" fontId="3" fillId="33" borderId="13" xfId="51" applyNumberFormat="1" applyFont="1" applyFill="1" applyBorder="1" applyAlignment="1">
      <alignment vertical="top"/>
    </xf>
    <xf numFmtId="2" fontId="3" fillId="33" borderId="14" xfId="51" applyNumberFormat="1" applyFont="1" applyFill="1" applyBorder="1" applyAlignment="1">
      <alignment vertical="top"/>
    </xf>
    <xf numFmtId="0" fontId="3" fillId="33" borderId="15" xfId="51" applyNumberFormat="1" applyFont="1" applyFill="1" applyBorder="1" applyAlignment="1">
      <alignment vertical="top"/>
    </xf>
    <xf numFmtId="0" fontId="3" fillId="33" borderId="16" xfId="51" applyNumberFormat="1" applyFont="1" applyFill="1" applyBorder="1" applyAlignment="1">
      <alignment vertical="top"/>
    </xf>
    <xf numFmtId="0" fontId="4" fillId="34" borderId="17" xfId="51" applyNumberFormat="1" applyFont="1" applyFill="1" applyBorder="1" applyAlignment="1">
      <alignment horizontal="center" vertical="top" wrapText="1"/>
    </xf>
    <xf numFmtId="0" fontId="4" fillId="34" borderId="18" xfId="51" applyNumberFormat="1" applyFont="1" applyFill="1" applyBorder="1" applyAlignment="1">
      <alignment horizontal="center" vertical="top" wrapText="1"/>
    </xf>
    <xf numFmtId="0" fontId="4" fillId="34" borderId="19" xfId="51" applyNumberFormat="1" applyFont="1" applyFill="1" applyBorder="1" applyAlignment="1">
      <alignment horizontal="center" vertical="top" wrapText="1"/>
    </xf>
    <xf numFmtId="0" fontId="4" fillId="34" borderId="20" xfId="51" applyNumberFormat="1" applyFont="1" applyFill="1" applyBorder="1" applyAlignment="1">
      <alignment horizontal="center" vertical="top" wrapText="1"/>
    </xf>
    <xf numFmtId="0" fontId="3" fillId="33" borderId="21" xfId="51" applyNumberFormat="1" applyFont="1" applyFill="1" applyBorder="1" applyAlignment="1">
      <alignment vertical="top"/>
    </xf>
    <xf numFmtId="0" fontId="3" fillId="33" borderId="22" xfId="51" applyNumberFormat="1" applyFont="1" applyFill="1" applyBorder="1" applyAlignment="1">
      <alignment vertical="top"/>
    </xf>
    <xf numFmtId="2" fontId="3" fillId="33" borderId="22" xfId="51" applyNumberFormat="1" applyFont="1" applyFill="1" applyBorder="1" applyAlignment="1">
      <alignment vertical="top"/>
    </xf>
    <xf numFmtId="3" fontId="3" fillId="33" borderId="22" xfId="51" applyNumberFormat="1" applyFont="1" applyFill="1" applyBorder="1" applyAlignment="1">
      <alignment vertical="top"/>
    </xf>
    <xf numFmtId="164" fontId="3" fillId="33" borderId="22" xfId="51" applyNumberFormat="1" applyFont="1" applyFill="1" applyBorder="1" applyAlignment="1">
      <alignment vertical="top"/>
    </xf>
    <xf numFmtId="2" fontId="3" fillId="33" borderId="23" xfId="51" applyNumberFormat="1" applyFont="1" applyFill="1" applyBorder="1" applyAlignment="1">
      <alignment vertical="top"/>
    </xf>
    <xf numFmtId="0" fontId="4" fillId="34" borderId="24" xfId="51" applyNumberFormat="1" applyFont="1" applyFill="1" applyBorder="1" applyAlignment="1">
      <alignment horizontal="center" vertical="top" wrapText="1"/>
    </xf>
    <xf numFmtId="0" fontId="4" fillId="34" borderId="25" xfId="51" applyNumberFormat="1" applyFont="1" applyFill="1" applyBorder="1" applyAlignment="1">
      <alignment horizontal="left" vertical="top" wrapText="1"/>
    </xf>
    <xf numFmtId="0" fontId="4" fillId="34" borderId="26" xfId="51" applyNumberFormat="1" applyFont="1" applyFill="1" applyBorder="1" applyAlignment="1">
      <alignment horizontal="left" vertical="top" wrapText="1"/>
    </xf>
    <xf numFmtId="0" fontId="4" fillId="34" borderId="27" xfId="51" applyNumberFormat="1" applyFont="1" applyFill="1" applyBorder="1" applyAlignment="1">
      <alignment horizontal="left" vertical="top" wrapText="1"/>
    </xf>
    <xf numFmtId="0" fontId="3" fillId="33" borderId="11" xfId="52" applyNumberFormat="1" applyFont="1" applyFill="1" applyBorder="1" applyAlignment="1">
      <alignment vertical="top"/>
    </xf>
    <xf numFmtId="0" fontId="3" fillId="33" borderId="15" xfId="52" applyNumberFormat="1" applyFont="1" applyFill="1" applyBorder="1" applyAlignment="1">
      <alignment vertical="top"/>
    </xf>
    <xf numFmtId="0" fontId="4" fillId="34" borderId="18" xfId="52" applyNumberFormat="1" applyFont="1" applyFill="1" applyBorder="1" applyAlignment="1">
      <alignment horizontal="center" vertical="top" wrapText="1"/>
    </xf>
    <xf numFmtId="0" fontId="4" fillId="34" borderId="19" xfId="52" applyNumberFormat="1" applyFont="1" applyFill="1" applyBorder="1" applyAlignment="1">
      <alignment horizontal="center" vertical="top" wrapText="1"/>
    </xf>
    <xf numFmtId="0" fontId="4" fillId="34" borderId="20" xfId="52" applyNumberFormat="1" applyFont="1" applyFill="1" applyBorder="1" applyAlignment="1">
      <alignment horizontal="center" vertical="top" wrapText="1"/>
    </xf>
    <xf numFmtId="0" fontId="3" fillId="33" borderId="21" xfId="52" applyNumberFormat="1" applyFont="1" applyFill="1" applyBorder="1" applyAlignment="1">
      <alignment vertical="top"/>
    </xf>
    <xf numFmtId="0" fontId="3" fillId="33" borderId="22" xfId="52" applyNumberFormat="1" applyFont="1" applyFill="1" applyBorder="1" applyAlignment="1">
      <alignment vertical="top"/>
    </xf>
    <xf numFmtId="0" fontId="4" fillId="34" borderId="24" xfId="52" applyNumberFormat="1" applyFont="1" applyFill="1" applyBorder="1" applyAlignment="1">
      <alignment horizontal="center" vertical="top" wrapText="1"/>
    </xf>
    <xf numFmtId="0" fontId="3" fillId="33" borderId="16" xfId="52" applyNumberFormat="1" applyFont="1" applyFill="1" applyBorder="1" applyAlignment="1">
      <alignment vertical="top"/>
    </xf>
    <xf numFmtId="0" fontId="3" fillId="33" borderId="12" xfId="52" applyNumberFormat="1" applyFont="1" applyFill="1" applyBorder="1" applyAlignment="1">
      <alignment vertical="top"/>
    </xf>
    <xf numFmtId="0" fontId="3" fillId="33" borderId="23" xfId="52" applyNumberFormat="1" applyFont="1" applyFill="1" applyBorder="1" applyAlignment="1">
      <alignment vertical="top"/>
    </xf>
    <xf numFmtId="0" fontId="4" fillId="34" borderId="25" xfId="52" applyNumberFormat="1" applyFont="1" applyFill="1" applyBorder="1" applyAlignment="1">
      <alignment horizontal="left" vertical="top" wrapText="1"/>
    </xf>
    <xf numFmtId="0" fontId="4" fillId="34" borderId="26" xfId="52" applyNumberFormat="1" applyFont="1" applyFill="1" applyBorder="1" applyAlignment="1">
      <alignment horizontal="left" vertical="top" wrapText="1"/>
    </xf>
    <xf numFmtId="0" fontId="4" fillId="34" borderId="27" xfId="52" applyNumberFormat="1" applyFont="1" applyFill="1" applyBorder="1" applyAlignment="1">
      <alignment horizontal="left" vertical="top" wrapText="1"/>
    </xf>
    <xf numFmtId="0" fontId="3" fillId="33" borderId="11" xfId="53" applyNumberFormat="1" applyFont="1" applyFill="1" applyBorder="1" applyAlignment="1">
      <alignment vertical="top"/>
    </xf>
    <xf numFmtId="2" fontId="3" fillId="33" borderId="11" xfId="53" applyNumberFormat="1" applyFont="1" applyFill="1" applyBorder="1" applyAlignment="1">
      <alignment vertical="top"/>
    </xf>
    <xf numFmtId="4" fontId="3" fillId="33" borderId="11" xfId="53" applyNumberFormat="1" applyFont="1" applyFill="1" applyBorder="1" applyAlignment="1">
      <alignment vertical="top"/>
    </xf>
    <xf numFmtId="164" fontId="3" fillId="33" borderId="11" xfId="53" applyNumberFormat="1" applyFont="1" applyFill="1" applyBorder="1" applyAlignment="1">
      <alignment vertical="top"/>
    </xf>
    <xf numFmtId="0" fontId="3" fillId="33" borderId="12" xfId="53" applyNumberFormat="1" applyFont="1" applyFill="1" applyBorder="1" applyAlignment="1">
      <alignment vertical="top"/>
    </xf>
    <xf numFmtId="4" fontId="3" fillId="33" borderId="12" xfId="53" applyNumberFormat="1" applyFont="1" applyFill="1" applyBorder="1" applyAlignment="1">
      <alignment vertical="top"/>
    </xf>
    <xf numFmtId="164" fontId="3" fillId="33" borderId="12" xfId="53" applyNumberFormat="1" applyFont="1" applyFill="1" applyBorder="1" applyAlignment="1">
      <alignment vertical="top"/>
    </xf>
    <xf numFmtId="2" fontId="3" fillId="33" borderId="13" xfId="53" applyNumberFormat="1" applyFont="1" applyFill="1" applyBorder="1" applyAlignment="1">
      <alignment vertical="top"/>
    </xf>
    <xf numFmtId="2" fontId="3" fillId="33" borderId="14" xfId="53" applyNumberFormat="1" applyFont="1" applyFill="1" applyBorder="1" applyAlignment="1">
      <alignment vertical="top"/>
    </xf>
    <xf numFmtId="0" fontId="3" fillId="33" borderId="15" xfId="53" applyNumberFormat="1" applyFont="1" applyFill="1" applyBorder="1" applyAlignment="1">
      <alignment vertical="top"/>
    </xf>
    <xf numFmtId="0" fontId="3" fillId="33" borderId="16" xfId="53" applyNumberFormat="1" applyFont="1" applyFill="1" applyBorder="1" applyAlignment="1">
      <alignment vertical="top"/>
    </xf>
    <xf numFmtId="0" fontId="4" fillId="34" borderId="18" xfId="53" applyNumberFormat="1" applyFont="1" applyFill="1" applyBorder="1" applyAlignment="1">
      <alignment horizontal="center" vertical="top" wrapText="1"/>
    </xf>
    <xf numFmtId="0" fontId="4" fillId="34" borderId="19" xfId="53" applyNumberFormat="1" applyFont="1" applyFill="1" applyBorder="1" applyAlignment="1">
      <alignment horizontal="center" vertical="top" wrapText="1"/>
    </xf>
    <xf numFmtId="0" fontId="4" fillId="34" borderId="20" xfId="53" applyNumberFormat="1" applyFont="1" applyFill="1" applyBorder="1" applyAlignment="1">
      <alignment horizontal="center" vertical="top" wrapText="1"/>
    </xf>
    <xf numFmtId="0" fontId="3" fillId="33" borderId="21" xfId="53" applyNumberFormat="1" applyFont="1" applyFill="1" applyBorder="1" applyAlignment="1">
      <alignment vertical="top"/>
    </xf>
    <xf numFmtId="0" fontId="3" fillId="33" borderId="22" xfId="53" applyNumberFormat="1" applyFont="1" applyFill="1" applyBorder="1" applyAlignment="1">
      <alignment vertical="top"/>
    </xf>
    <xf numFmtId="2" fontId="3" fillId="33" borderId="22" xfId="53" applyNumberFormat="1" applyFont="1" applyFill="1" applyBorder="1" applyAlignment="1">
      <alignment vertical="top"/>
    </xf>
    <xf numFmtId="164" fontId="3" fillId="33" borderId="22" xfId="53" applyNumberFormat="1" applyFont="1" applyFill="1" applyBorder="1" applyAlignment="1">
      <alignment vertical="top"/>
    </xf>
    <xf numFmtId="2" fontId="3" fillId="33" borderId="23" xfId="53" applyNumberFormat="1" applyFont="1" applyFill="1" applyBorder="1" applyAlignment="1">
      <alignment vertical="top"/>
    </xf>
    <xf numFmtId="0" fontId="4" fillId="34" borderId="24" xfId="53" applyNumberFormat="1" applyFont="1" applyFill="1" applyBorder="1" applyAlignment="1">
      <alignment horizontal="center" vertical="top" wrapText="1"/>
    </xf>
    <xf numFmtId="0" fontId="4" fillId="34" borderId="25" xfId="53" applyNumberFormat="1" applyFont="1" applyFill="1" applyBorder="1" applyAlignment="1">
      <alignment horizontal="left" vertical="top" wrapText="1"/>
    </xf>
    <xf numFmtId="0" fontId="4" fillId="34" borderId="26" xfId="53" applyNumberFormat="1" applyFont="1" applyFill="1" applyBorder="1" applyAlignment="1">
      <alignment horizontal="left" vertical="top" wrapText="1"/>
    </xf>
    <xf numFmtId="0" fontId="4" fillId="34" borderId="27" xfId="53" applyNumberFormat="1" applyFont="1" applyFill="1" applyBorder="1" applyAlignment="1">
      <alignment horizontal="left" vertical="top" wrapText="1"/>
    </xf>
    <xf numFmtId="0" fontId="6" fillId="33" borderId="10" xfId="50" applyNumberFormat="1" applyFont="1" applyFill="1" applyBorder="1" applyAlignment="1">
      <alignment horizontal="center" vertical="top"/>
    </xf>
    <xf numFmtId="0" fontId="3" fillId="33" borderId="11" xfId="52" applyNumberFormat="1" applyFont="1" applyFill="1" applyBorder="1" applyAlignment="1">
      <alignment horizontal="center" vertical="top"/>
    </xf>
    <xf numFmtId="0" fontId="3" fillId="33" borderId="12" xfId="52" applyNumberFormat="1" applyFont="1" applyFill="1" applyBorder="1" applyAlignment="1">
      <alignment horizontal="center" vertical="top"/>
    </xf>
    <xf numFmtId="0" fontId="3" fillId="33" borderId="22" xfId="52" applyNumberFormat="1" applyFont="1" applyFill="1" applyBorder="1" applyAlignment="1">
      <alignment horizontal="center" vertical="top"/>
    </xf>
    <xf numFmtId="0" fontId="3" fillId="33" borderId="13" xfId="52" applyNumberFormat="1" applyFont="1" applyFill="1" applyBorder="1" applyAlignment="1">
      <alignment horizontal="center" vertical="top"/>
    </xf>
    <xf numFmtId="0" fontId="3" fillId="33" borderId="14" xfId="52" applyNumberFormat="1" applyFont="1" applyFill="1" applyBorder="1" applyAlignment="1">
      <alignment horizontal="center" vertical="top"/>
    </xf>
    <xf numFmtId="0" fontId="3" fillId="33" borderId="12" xfId="52" applyNumberFormat="1" applyFont="1" applyFill="1" applyBorder="1" applyAlignment="1">
      <alignment horizontal="center"/>
    </xf>
    <xf numFmtId="0" fontId="6" fillId="33" borderId="28" xfId="50" applyNumberFormat="1" applyFont="1" applyFill="1" applyBorder="1" applyAlignment="1">
      <alignment vertical="top"/>
    </xf>
    <xf numFmtId="0" fontId="6" fillId="33" borderId="28" xfId="50" applyNumberFormat="1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3" fillId="33" borderId="29" xfId="52" applyNumberFormat="1" applyFont="1" applyFill="1" applyBorder="1" applyAlignment="1">
      <alignment horizontal="center" vertical="top"/>
    </xf>
    <xf numFmtId="0" fontId="4" fillId="34" borderId="30" xfId="51" applyNumberFormat="1" applyFont="1" applyFill="1" applyBorder="1" applyAlignment="1">
      <alignment horizontal="center" vertical="top" wrapText="1"/>
    </xf>
    <xf numFmtId="0" fontId="3" fillId="33" borderId="31" xfId="51" applyNumberFormat="1" applyFont="1" applyFill="1" applyBorder="1" applyAlignment="1">
      <alignment vertical="top"/>
    </xf>
    <xf numFmtId="0" fontId="3" fillId="33" borderId="32" xfId="51" applyNumberFormat="1" applyFont="1" applyFill="1" applyBorder="1" applyAlignment="1">
      <alignment vertical="top"/>
    </xf>
    <xf numFmtId="4" fontId="3" fillId="33" borderId="32" xfId="51" applyNumberFormat="1" applyFont="1" applyFill="1" applyBorder="1" applyAlignment="1">
      <alignment vertical="top"/>
    </xf>
    <xf numFmtId="3" fontId="3" fillId="33" borderId="32" xfId="51" applyNumberFormat="1" applyFont="1" applyFill="1" applyBorder="1" applyAlignment="1">
      <alignment vertical="top"/>
    </xf>
    <xf numFmtId="164" fontId="3" fillId="33" borderId="32" xfId="51" applyNumberFormat="1" applyFont="1" applyFill="1" applyBorder="1" applyAlignment="1">
      <alignment vertical="top"/>
    </xf>
    <xf numFmtId="0" fontId="3" fillId="33" borderId="33" xfId="51" applyNumberFormat="1" applyFont="1" applyFill="1" applyBorder="1" applyAlignment="1">
      <alignment vertical="top"/>
    </xf>
    <xf numFmtId="0" fontId="3" fillId="33" borderId="34" xfId="51" applyNumberFormat="1" applyFont="1" applyFill="1" applyBorder="1" applyAlignment="1">
      <alignment vertical="top"/>
    </xf>
    <xf numFmtId="4" fontId="3" fillId="33" borderId="34" xfId="51" applyNumberFormat="1" applyFont="1" applyFill="1" applyBorder="1" applyAlignment="1">
      <alignment vertical="top"/>
    </xf>
    <xf numFmtId="3" fontId="3" fillId="33" borderId="34" xfId="51" applyNumberFormat="1" applyFont="1" applyFill="1" applyBorder="1" applyAlignment="1">
      <alignment vertical="top"/>
    </xf>
    <xf numFmtId="0" fontId="3" fillId="33" borderId="35" xfId="51" applyNumberFormat="1" applyFont="1" applyFill="1" applyBorder="1" applyAlignment="1">
      <alignment vertical="top"/>
    </xf>
    <xf numFmtId="0" fontId="3" fillId="33" borderId="36" xfId="51" applyNumberFormat="1" applyFont="1" applyFill="1" applyBorder="1" applyAlignment="1">
      <alignment vertical="top"/>
    </xf>
    <xf numFmtId="2" fontId="3" fillId="33" borderId="37" xfId="51" applyNumberFormat="1" applyFont="1" applyFill="1" applyBorder="1" applyAlignment="1">
      <alignment vertical="top"/>
    </xf>
    <xf numFmtId="164" fontId="3" fillId="33" borderId="38" xfId="51" applyNumberFormat="1" applyFont="1" applyFill="1" applyBorder="1" applyAlignment="1">
      <alignment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33" borderId="0" xfId="50" applyNumberFormat="1" applyFont="1" applyFill="1" applyBorder="1" applyAlignment="1">
      <alignment horizontal="center" vertical="top"/>
    </xf>
    <xf numFmtId="0" fontId="40" fillId="0" borderId="0" xfId="0" applyFont="1" applyAlignment="1">
      <alignment/>
    </xf>
    <xf numFmtId="0" fontId="5" fillId="34" borderId="10" xfId="50" applyNumberFormat="1" applyFont="1" applyFill="1" applyBorder="1" applyAlignment="1">
      <alignment horizontal="center" vertical="top" wrapText="1"/>
    </xf>
    <xf numFmtId="0" fontId="5" fillId="34" borderId="10" xfId="50" applyNumberFormat="1" applyFont="1" applyFill="1" applyBorder="1" applyAlignment="1">
      <alignment horizontal="left" vertical="top" wrapText="1"/>
    </xf>
    <xf numFmtId="0" fontId="5" fillId="34" borderId="28" xfId="50" applyNumberFormat="1" applyFont="1" applyFill="1" applyBorder="1" applyAlignment="1">
      <alignment horizontal="left" vertical="top" wrapText="1"/>
    </xf>
    <xf numFmtId="0" fontId="5" fillId="34" borderId="24" xfId="50" applyNumberFormat="1" applyFont="1" applyFill="1" applyBorder="1" applyAlignment="1">
      <alignment horizontal="left" vertical="top" wrapText="1"/>
    </xf>
    <xf numFmtId="0" fontId="4" fillId="34" borderId="42" xfId="53" applyNumberFormat="1" applyFont="1" applyFill="1" applyBorder="1" applyAlignment="1">
      <alignment horizontal="center" vertical="top" wrapText="1"/>
    </xf>
    <xf numFmtId="0" fontId="3" fillId="33" borderId="43" xfId="53" applyNumberFormat="1" applyFont="1" applyFill="1" applyBorder="1" applyAlignment="1">
      <alignment vertical="top"/>
    </xf>
    <xf numFmtId="0" fontId="3" fillId="33" borderId="44" xfId="53" applyNumberFormat="1" applyFont="1" applyFill="1" applyBorder="1" applyAlignment="1">
      <alignment vertical="top"/>
    </xf>
    <xf numFmtId="4" fontId="3" fillId="33" borderId="44" xfId="53" applyNumberFormat="1" applyFont="1" applyFill="1" applyBorder="1" applyAlignment="1">
      <alignment vertical="top"/>
    </xf>
    <xf numFmtId="164" fontId="3" fillId="33" borderId="44" xfId="53" applyNumberFormat="1" applyFont="1" applyFill="1" applyBorder="1" applyAlignment="1">
      <alignment vertical="top"/>
    </xf>
    <xf numFmtId="2" fontId="3" fillId="33" borderId="45" xfId="53" applyNumberFormat="1" applyFont="1" applyFill="1" applyBorder="1" applyAlignment="1">
      <alignment vertical="top"/>
    </xf>
    <xf numFmtId="0" fontId="4" fillId="34" borderId="42" xfId="51" applyNumberFormat="1" applyFont="1" applyFill="1" applyBorder="1" applyAlignment="1">
      <alignment horizontal="center" vertical="top" wrapText="1"/>
    </xf>
    <xf numFmtId="0" fontId="3" fillId="33" borderId="43" xfId="51" applyNumberFormat="1" applyFont="1" applyFill="1" applyBorder="1" applyAlignment="1">
      <alignment vertical="top"/>
    </xf>
    <xf numFmtId="0" fontId="3" fillId="33" borderId="44" xfId="51" applyNumberFormat="1" applyFont="1" applyFill="1" applyBorder="1" applyAlignment="1">
      <alignment vertical="top"/>
    </xf>
    <xf numFmtId="4" fontId="3" fillId="33" borderId="46" xfId="51" applyNumberFormat="1" applyFont="1" applyFill="1" applyBorder="1" applyAlignment="1">
      <alignment vertical="top"/>
    </xf>
    <xf numFmtId="3" fontId="3" fillId="33" borderId="44" xfId="51" applyNumberFormat="1" applyFont="1" applyFill="1" applyBorder="1" applyAlignment="1">
      <alignment vertical="top"/>
    </xf>
    <xf numFmtId="164" fontId="3" fillId="33" borderId="44" xfId="51" applyNumberFormat="1" applyFont="1" applyFill="1" applyBorder="1" applyAlignment="1">
      <alignment vertical="top"/>
    </xf>
    <xf numFmtId="2" fontId="3" fillId="33" borderId="47" xfId="51" applyNumberFormat="1" applyFont="1" applyFill="1" applyBorder="1" applyAlignment="1">
      <alignment vertical="top"/>
    </xf>
    <xf numFmtId="2" fontId="3" fillId="33" borderId="12" xfId="51" applyNumberFormat="1" applyFont="1" applyFill="1" applyBorder="1" applyAlignment="1">
      <alignment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285750</xdr:colOff>
      <xdr:row>19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762000" y="3990975"/>
          <a:ext cx="714375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Choisi : aller-retour Paris (CDG) New-York (Kennedy) pour 1 personne en classe éco, direct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Vienne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10</xdr:row>
      <xdr:rowOff>114300</xdr:rowOff>
    </xdr:from>
    <xdr:to>
      <xdr:col>7</xdr:col>
      <xdr:colOff>542925</xdr:colOff>
      <xdr:row>15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2143125" y="3124200"/>
          <a:ext cx="3733800" cy="971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: 10000 km, voiture moyenne (genre 407 acheté en 2007), 8L/100, mixte, essence,</a:t>
          </a:r>
          <a:r>
            <a:rPr lang="en-US" cap="none" sz="1100" b="0" i="0" u="none" baseline="0">
              <a:solidFill>
                <a:srgbClr val="000000"/>
              </a:solidFill>
            </a:rPr>
            <a:t> 8CV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F1">
      <selection activeCell="V1" sqref="V1"/>
    </sheetView>
  </sheetViews>
  <sheetFormatPr defaultColWidth="11.421875" defaultRowHeight="15"/>
  <sheetData>
    <row r="1" spans="1:23" ht="63.75">
      <c r="A1" s="96"/>
      <c r="B1" s="96" t="s">
        <v>0</v>
      </c>
      <c r="C1" s="96" t="s">
        <v>1</v>
      </c>
      <c r="D1" s="96" t="s">
        <v>2</v>
      </c>
      <c r="E1" s="96" t="s">
        <v>3</v>
      </c>
      <c r="F1" s="96" t="s">
        <v>30</v>
      </c>
      <c r="G1" s="96" t="s">
        <v>38</v>
      </c>
      <c r="H1" s="96" t="s">
        <v>41</v>
      </c>
      <c r="I1" s="96" t="s">
        <v>46</v>
      </c>
      <c r="J1" s="96" t="s">
        <v>48</v>
      </c>
      <c r="K1" s="96" t="s">
        <v>51</v>
      </c>
      <c r="L1" s="96" t="s">
        <v>55</v>
      </c>
      <c r="M1" s="96" t="s">
        <v>57</v>
      </c>
      <c r="N1" s="96" t="s">
        <v>60</v>
      </c>
      <c r="O1" s="96" t="s">
        <v>66</v>
      </c>
      <c r="P1" s="96" t="s">
        <v>69</v>
      </c>
      <c r="Q1" s="96" t="s">
        <v>78</v>
      </c>
      <c r="R1" s="96" t="s">
        <v>81</v>
      </c>
      <c r="S1" s="96" t="s">
        <v>85</v>
      </c>
      <c r="T1" s="96" t="s">
        <v>87</v>
      </c>
      <c r="U1" s="96" t="s">
        <v>90</v>
      </c>
      <c r="V1" s="96" t="s">
        <v>154</v>
      </c>
      <c r="W1" s="96"/>
    </row>
    <row r="2" spans="1:23" ht="38.25">
      <c r="A2" s="97" t="s">
        <v>4</v>
      </c>
      <c r="B2" s="1" t="b">
        <v>1</v>
      </c>
      <c r="C2" s="1" t="b">
        <v>1</v>
      </c>
      <c r="D2" s="1" t="b">
        <v>1</v>
      </c>
      <c r="E2" s="1" t="b">
        <v>1</v>
      </c>
      <c r="F2" s="1" t="s">
        <v>29</v>
      </c>
      <c r="G2" s="1" t="s">
        <v>29</v>
      </c>
      <c r="H2" s="1" t="b">
        <v>1</v>
      </c>
      <c r="I2" s="1" t="b">
        <v>1</v>
      </c>
      <c r="J2" s="1" t="b">
        <v>1</v>
      </c>
      <c r="K2" s="1" t="s">
        <v>29</v>
      </c>
      <c r="L2" s="1" t="b">
        <v>1</v>
      </c>
      <c r="M2" s="1" t="b">
        <v>1</v>
      </c>
      <c r="N2" s="1" t="b">
        <v>1</v>
      </c>
      <c r="O2" s="1" t="b">
        <v>1</v>
      </c>
      <c r="P2" s="1" t="b">
        <v>1</v>
      </c>
      <c r="Q2" s="1" t="b">
        <v>1</v>
      </c>
      <c r="R2" s="1" t="b">
        <v>1</v>
      </c>
      <c r="S2" s="1" t="s">
        <v>29</v>
      </c>
      <c r="T2" s="1" t="b">
        <v>1</v>
      </c>
      <c r="U2" s="1" t="b">
        <v>1</v>
      </c>
      <c r="V2" s="1" t="b">
        <v>1</v>
      </c>
      <c r="W2" s="97" t="s">
        <v>4</v>
      </c>
    </row>
    <row r="3" spans="1:23" ht="25.5">
      <c r="A3" s="97" t="s">
        <v>5</v>
      </c>
      <c r="B3" s="1" t="b">
        <v>1</v>
      </c>
      <c r="C3" s="1" t="b">
        <v>1</v>
      </c>
      <c r="D3" s="1" t="b">
        <v>1</v>
      </c>
      <c r="E3" s="1" t="b">
        <v>1</v>
      </c>
      <c r="F3" s="1" t="s">
        <v>29</v>
      </c>
      <c r="G3" s="1" t="s">
        <v>29</v>
      </c>
      <c r="H3" s="1" t="b">
        <v>1</v>
      </c>
      <c r="I3" s="1" t="b">
        <v>1</v>
      </c>
      <c r="J3" s="1" t="b">
        <v>1</v>
      </c>
      <c r="K3" s="1" t="s">
        <v>29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v>1</v>
      </c>
      <c r="Q3" s="1" t="s">
        <v>29</v>
      </c>
      <c r="R3" s="1" t="b">
        <v>1</v>
      </c>
      <c r="S3" s="1" t="s">
        <v>29</v>
      </c>
      <c r="T3" s="1" t="b">
        <v>1</v>
      </c>
      <c r="U3" s="1" t="s">
        <v>29</v>
      </c>
      <c r="V3" s="1" t="b">
        <v>1</v>
      </c>
      <c r="W3" s="97" t="s">
        <v>5</v>
      </c>
    </row>
    <row r="4" spans="1:23" ht="15">
      <c r="A4" s="97" t="s">
        <v>6</v>
      </c>
      <c r="B4" s="1" t="b">
        <v>1</v>
      </c>
      <c r="C4" s="1" t="b">
        <v>1</v>
      </c>
      <c r="D4" s="1" t="b">
        <v>1</v>
      </c>
      <c r="E4" s="1" t="b">
        <v>1</v>
      </c>
      <c r="F4" s="1" t="b">
        <v>1</v>
      </c>
      <c r="G4" s="1" t="s">
        <v>29</v>
      </c>
      <c r="H4" s="1" t="b">
        <v>1</v>
      </c>
      <c r="I4" s="1" t="b">
        <v>1</v>
      </c>
      <c r="J4" s="66" t="s">
        <v>29</v>
      </c>
      <c r="K4" s="66" t="s">
        <v>29</v>
      </c>
      <c r="L4" s="66" t="b">
        <v>1</v>
      </c>
      <c r="M4" s="66" t="b">
        <v>1</v>
      </c>
      <c r="N4" s="66" t="b">
        <v>1</v>
      </c>
      <c r="O4" s="66" t="b">
        <v>1</v>
      </c>
      <c r="P4" s="66" t="b">
        <v>1</v>
      </c>
      <c r="Q4" s="66" t="b">
        <v>1</v>
      </c>
      <c r="R4" s="66" t="b">
        <v>1</v>
      </c>
      <c r="S4" s="66" t="b">
        <v>1</v>
      </c>
      <c r="T4" s="66" t="b">
        <v>1</v>
      </c>
      <c r="U4" s="66" t="s">
        <v>29</v>
      </c>
      <c r="V4" s="66" t="b">
        <v>1</v>
      </c>
      <c r="W4" s="97" t="s">
        <v>6</v>
      </c>
    </row>
    <row r="5" spans="1:23" ht="15">
      <c r="A5" s="97" t="s">
        <v>7</v>
      </c>
      <c r="B5" s="1" t="b">
        <v>1</v>
      </c>
      <c r="C5" s="1" t="b">
        <v>1</v>
      </c>
      <c r="D5" s="66" t="s">
        <v>29</v>
      </c>
      <c r="E5" s="66" t="s">
        <v>29</v>
      </c>
      <c r="F5" s="66" t="s">
        <v>29</v>
      </c>
      <c r="G5" s="66" t="s">
        <v>29</v>
      </c>
      <c r="H5" s="66" t="s">
        <v>29</v>
      </c>
      <c r="I5" s="66" t="s">
        <v>29</v>
      </c>
      <c r="J5" s="66" t="s">
        <v>29</v>
      </c>
      <c r="K5" s="66" t="s">
        <v>29</v>
      </c>
      <c r="L5" s="66" t="b">
        <v>1</v>
      </c>
      <c r="M5" s="66" t="s">
        <v>29</v>
      </c>
      <c r="N5" s="66" t="s">
        <v>29</v>
      </c>
      <c r="O5" s="66" t="b">
        <v>1</v>
      </c>
      <c r="P5" s="66" t="b">
        <v>1</v>
      </c>
      <c r="Q5" s="66" t="s">
        <v>29</v>
      </c>
      <c r="R5" s="66" t="s">
        <v>29</v>
      </c>
      <c r="S5" s="66" t="s">
        <v>29</v>
      </c>
      <c r="T5" s="66" t="s">
        <v>29</v>
      </c>
      <c r="U5" s="66" t="s">
        <v>29</v>
      </c>
      <c r="V5" s="66" t="s">
        <v>29</v>
      </c>
      <c r="W5" s="97" t="s">
        <v>7</v>
      </c>
    </row>
    <row r="6" spans="1:23" ht="38.25">
      <c r="A6" s="97" t="s">
        <v>8</v>
      </c>
      <c r="B6" s="66" t="s">
        <v>29</v>
      </c>
      <c r="C6" s="1" t="b">
        <v>1</v>
      </c>
      <c r="D6" s="66" t="s">
        <v>29</v>
      </c>
      <c r="E6" s="66" t="s">
        <v>29</v>
      </c>
      <c r="F6" s="66" t="s">
        <v>29</v>
      </c>
      <c r="G6" s="66" t="s">
        <v>29</v>
      </c>
      <c r="H6" s="66" t="s">
        <v>29</v>
      </c>
      <c r="I6" s="66" t="b">
        <v>1</v>
      </c>
      <c r="J6" s="66" t="s">
        <v>29</v>
      </c>
      <c r="K6" s="66" t="s">
        <v>29</v>
      </c>
      <c r="L6" s="66" t="s">
        <v>29</v>
      </c>
      <c r="M6" s="66" t="b">
        <v>1</v>
      </c>
      <c r="N6" s="66" t="b">
        <v>1</v>
      </c>
      <c r="O6" s="66" t="b">
        <v>1</v>
      </c>
      <c r="P6" s="66" t="b">
        <v>1</v>
      </c>
      <c r="Q6" s="66" t="s">
        <v>29</v>
      </c>
      <c r="R6" s="66" t="b">
        <v>1</v>
      </c>
      <c r="S6" s="66" t="s">
        <v>29</v>
      </c>
      <c r="T6" s="66" t="s">
        <v>29</v>
      </c>
      <c r="U6" s="66" t="s">
        <v>29</v>
      </c>
      <c r="V6" s="66" t="s">
        <v>29</v>
      </c>
      <c r="W6" s="97" t="s">
        <v>8</v>
      </c>
    </row>
    <row r="7" spans="1:23" ht="15">
      <c r="A7" s="9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7"/>
    </row>
    <row r="8" spans="1:23" ht="38.25">
      <c r="A8" s="97" t="s">
        <v>9</v>
      </c>
      <c r="B8" s="1" t="b">
        <v>1</v>
      </c>
      <c r="C8" s="66" t="s">
        <v>29</v>
      </c>
      <c r="D8" s="66" t="s">
        <v>29</v>
      </c>
      <c r="E8" s="66" t="s">
        <v>29</v>
      </c>
      <c r="F8" s="66" t="s">
        <v>34</v>
      </c>
      <c r="G8" s="66" t="b">
        <v>1</v>
      </c>
      <c r="H8" s="66" t="s">
        <v>29</v>
      </c>
      <c r="I8" s="66" t="s">
        <v>29</v>
      </c>
      <c r="J8" s="66" t="s">
        <v>29</v>
      </c>
      <c r="K8" s="66" t="b">
        <v>1</v>
      </c>
      <c r="L8" s="66" t="s">
        <v>29</v>
      </c>
      <c r="M8" s="66" t="s">
        <v>29</v>
      </c>
      <c r="N8" s="66" t="s">
        <v>29</v>
      </c>
      <c r="O8" s="66" t="s">
        <v>29</v>
      </c>
      <c r="P8" s="66" t="s">
        <v>29</v>
      </c>
      <c r="Q8" s="66" t="s">
        <v>29</v>
      </c>
      <c r="R8" s="66" t="s">
        <v>29</v>
      </c>
      <c r="S8" s="66" t="s">
        <v>29</v>
      </c>
      <c r="T8" s="66" t="s">
        <v>29</v>
      </c>
      <c r="U8" s="66" t="s">
        <v>29</v>
      </c>
      <c r="V8" s="66" t="s">
        <v>29</v>
      </c>
      <c r="W8" s="97" t="s">
        <v>9</v>
      </c>
    </row>
    <row r="9" spans="1:23" ht="38.25">
      <c r="A9" s="97" t="s">
        <v>10</v>
      </c>
      <c r="B9" s="1" t="b">
        <v>1</v>
      </c>
      <c r="C9" s="66" t="s">
        <v>29</v>
      </c>
      <c r="D9" s="66" t="s">
        <v>29</v>
      </c>
      <c r="E9" s="66" t="s">
        <v>29</v>
      </c>
      <c r="F9" s="66" t="s">
        <v>34</v>
      </c>
      <c r="G9" s="66" t="b">
        <v>1</v>
      </c>
      <c r="H9" s="66" t="s">
        <v>29</v>
      </c>
      <c r="I9" s="66" t="s">
        <v>29</v>
      </c>
      <c r="J9" s="66" t="s">
        <v>29</v>
      </c>
      <c r="K9" s="66" t="s">
        <v>29</v>
      </c>
      <c r="L9" s="66" t="s">
        <v>29</v>
      </c>
      <c r="M9" s="66" t="s">
        <v>29</v>
      </c>
      <c r="N9" s="66" t="s">
        <v>29</v>
      </c>
      <c r="O9" s="66" t="s">
        <v>29</v>
      </c>
      <c r="P9" s="66" t="s">
        <v>29</v>
      </c>
      <c r="Q9" s="66" t="s">
        <v>29</v>
      </c>
      <c r="R9" s="66" t="s">
        <v>29</v>
      </c>
      <c r="S9" s="66" t="s">
        <v>29</v>
      </c>
      <c r="T9" s="66" t="s">
        <v>29</v>
      </c>
      <c r="U9" s="66" t="s">
        <v>29</v>
      </c>
      <c r="V9" s="66" t="s">
        <v>29</v>
      </c>
      <c r="W9" s="97" t="s">
        <v>10</v>
      </c>
    </row>
    <row r="10" spans="1:23" ht="38.25">
      <c r="A10" s="97" t="s">
        <v>11</v>
      </c>
      <c r="B10" s="1" t="b">
        <v>1</v>
      </c>
      <c r="C10" s="66" t="s">
        <v>29</v>
      </c>
      <c r="D10" s="66" t="s">
        <v>29</v>
      </c>
      <c r="E10" s="66" t="s">
        <v>29</v>
      </c>
      <c r="F10" s="66" t="s">
        <v>35</v>
      </c>
      <c r="G10" s="66" t="b">
        <v>1</v>
      </c>
      <c r="H10" s="66" t="s">
        <v>29</v>
      </c>
      <c r="I10" s="66" t="s">
        <v>29</v>
      </c>
      <c r="J10" s="66" t="s">
        <v>29</v>
      </c>
      <c r="K10" s="66" t="b">
        <v>1</v>
      </c>
      <c r="L10" s="66" t="s">
        <v>29</v>
      </c>
      <c r="M10" s="66" t="s">
        <v>29</v>
      </c>
      <c r="N10" s="66" t="s">
        <v>29</v>
      </c>
      <c r="O10" s="66" t="s">
        <v>29</v>
      </c>
      <c r="P10" s="66" t="s">
        <v>29</v>
      </c>
      <c r="Q10" s="66" t="s">
        <v>29</v>
      </c>
      <c r="R10" s="66" t="s">
        <v>29</v>
      </c>
      <c r="S10" s="66" t="s">
        <v>29</v>
      </c>
      <c r="T10" s="66" t="s">
        <v>29</v>
      </c>
      <c r="U10" s="66" t="s">
        <v>29</v>
      </c>
      <c r="V10" s="66" t="s">
        <v>29</v>
      </c>
      <c r="W10" s="97" t="s">
        <v>11</v>
      </c>
    </row>
    <row r="11" spans="1:23" ht="51">
      <c r="A11" s="98" t="s">
        <v>12</v>
      </c>
      <c r="B11" s="73" t="b">
        <v>1</v>
      </c>
      <c r="C11" s="74" t="s">
        <v>29</v>
      </c>
      <c r="D11" s="74" t="s">
        <v>29</v>
      </c>
      <c r="E11" s="74" t="s">
        <v>29</v>
      </c>
      <c r="F11" s="74" t="s">
        <v>29</v>
      </c>
      <c r="G11" s="74" t="b">
        <v>1</v>
      </c>
      <c r="H11" s="74" t="s">
        <v>29</v>
      </c>
      <c r="I11" s="74" t="s">
        <v>29</v>
      </c>
      <c r="J11" s="74" t="s">
        <v>29</v>
      </c>
      <c r="K11" s="74" t="s">
        <v>29</v>
      </c>
      <c r="L11" s="74" t="s">
        <v>29</v>
      </c>
      <c r="M11" s="74" t="s">
        <v>29</v>
      </c>
      <c r="N11" s="74" t="s">
        <v>29</v>
      </c>
      <c r="O11" s="74" t="s">
        <v>29</v>
      </c>
      <c r="P11" s="74" t="s">
        <v>29</v>
      </c>
      <c r="Q11" s="74" t="s">
        <v>29</v>
      </c>
      <c r="R11" s="74" t="s">
        <v>29</v>
      </c>
      <c r="S11" s="74" t="s">
        <v>29</v>
      </c>
      <c r="T11" s="74" t="s">
        <v>29</v>
      </c>
      <c r="U11" s="74" t="s">
        <v>29</v>
      </c>
      <c r="V11" s="74" t="s">
        <v>29</v>
      </c>
      <c r="W11" s="98" t="s">
        <v>12</v>
      </c>
    </row>
    <row r="12" spans="1:23" ht="15">
      <c r="A12" s="99" t="s">
        <v>61</v>
      </c>
      <c r="B12" s="75"/>
      <c r="C12" s="75"/>
      <c r="D12" s="75"/>
      <c r="E12" s="75"/>
      <c r="F12" s="75"/>
      <c r="G12" s="75" t="s">
        <v>62</v>
      </c>
      <c r="H12" s="75" t="s">
        <v>29</v>
      </c>
      <c r="I12" s="75"/>
      <c r="J12" s="75"/>
      <c r="K12" s="75"/>
      <c r="L12" s="75"/>
      <c r="M12" s="75"/>
      <c r="N12" s="75" t="s">
        <v>65</v>
      </c>
      <c r="O12" s="75" t="s">
        <v>67</v>
      </c>
      <c r="P12" s="75" t="s">
        <v>72</v>
      </c>
      <c r="Q12" s="75" t="s">
        <v>80</v>
      </c>
      <c r="R12" s="75"/>
      <c r="S12" s="75" t="s">
        <v>86</v>
      </c>
      <c r="T12" s="75"/>
      <c r="U12" s="75" t="s">
        <v>93</v>
      </c>
      <c r="V12" s="75"/>
      <c r="W12" s="99" t="s">
        <v>61</v>
      </c>
    </row>
    <row r="13" spans="14:19" ht="15">
      <c r="N13" s="94" t="s">
        <v>63</v>
      </c>
      <c r="S13" s="94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25"/>
  <sheetViews>
    <sheetView zoomScalePageLayoutView="0" workbookViewId="0" topLeftCell="A1">
      <selection activeCell="M15" sqref="M15"/>
    </sheetView>
  </sheetViews>
  <sheetFormatPr defaultColWidth="11.421875" defaultRowHeight="15"/>
  <cols>
    <col min="14" max="14" width="19.28125" style="0" customWidth="1"/>
    <col min="15" max="15" width="18.7109375" style="0" customWidth="1"/>
    <col min="16" max="16" width="33.00390625" style="0" customWidth="1"/>
    <col min="17" max="17" width="31.00390625" style="0" customWidth="1"/>
    <col min="18" max="19" width="23.28125" style="0" customWidth="1"/>
    <col min="23" max="23" width="17.140625" style="0" customWidth="1"/>
    <col min="53" max="53" width="21.57421875" style="0" customWidth="1"/>
    <col min="54" max="54" width="37.140625" style="0" customWidth="1"/>
    <col min="55" max="55" width="24.8515625" style="0" customWidth="1"/>
    <col min="56" max="56" width="22.00390625" style="0" customWidth="1"/>
  </cols>
  <sheetData>
    <row r="2" spans="1:58" ht="89.25">
      <c r="A2" s="25"/>
      <c r="B2" s="18" t="s">
        <v>0</v>
      </c>
      <c r="C2" s="16"/>
      <c r="D2" s="16"/>
      <c r="E2" s="16"/>
      <c r="F2" s="16" t="s">
        <v>1</v>
      </c>
      <c r="G2" s="16"/>
      <c r="H2" s="16" t="s">
        <v>2</v>
      </c>
      <c r="I2" s="16"/>
      <c r="J2" s="16" t="s">
        <v>95</v>
      </c>
      <c r="K2" s="16"/>
      <c r="L2" s="16" t="s">
        <v>31</v>
      </c>
      <c r="M2" s="17"/>
      <c r="N2" s="16" t="s">
        <v>97</v>
      </c>
      <c r="O2" s="17"/>
      <c r="P2" s="16" t="s">
        <v>98</v>
      </c>
      <c r="Q2" s="17"/>
      <c r="R2" s="16" t="s">
        <v>46</v>
      </c>
      <c r="S2" s="17"/>
      <c r="T2" s="16" t="s">
        <v>49</v>
      </c>
      <c r="U2" s="77"/>
      <c r="V2" s="15" t="s">
        <v>51</v>
      </c>
      <c r="W2" s="17"/>
      <c r="X2" s="15" t="s">
        <v>103</v>
      </c>
      <c r="Y2" s="17"/>
      <c r="Z2" s="15" t="s">
        <v>57</v>
      </c>
      <c r="AA2" s="17"/>
      <c r="AB2" s="15" t="s">
        <v>68</v>
      </c>
      <c r="AC2" s="17"/>
      <c r="AD2" s="15" t="s">
        <v>64</v>
      </c>
      <c r="AE2" s="17"/>
      <c r="AF2" s="15" t="s">
        <v>70</v>
      </c>
      <c r="AG2" s="17"/>
      <c r="AH2" s="15" t="s">
        <v>71</v>
      </c>
      <c r="AI2" s="17"/>
      <c r="AJ2" s="15" t="s">
        <v>114</v>
      </c>
      <c r="AK2" s="17"/>
      <c r="AL2" s="15" t="s">
        <v>79</v>
      </c>
      <c r="AM2" s="17"/>
      <c r="AN2" s="15" t="s">
        <v>113</v>
      </c>
      <c r="AO2" s="17"/>
      <c r="AP2" s="15" t="s">
        <v>84</v>
      </c>
      <c r="AQ2" s="17"/>
      <c r="AR2" s="15" t="s">
        <v>85</v>
      </c>
      <c r="AS2" s="17"/>
      <c r="AT2" s="15" t="s">
        <v>110</v>
      </c>
      <c r="AU2" s="17"/>
      <c r="AV2" s="15" t="s">
        <v>108</v>
      </c>
      <c r="AW2" s="17"/>
      <c r="AX2" s="106" t="s">
        <v>154</v>
      </c>
      <c r="AY2" s="106"/>
      <c r="AZ2" s="25"/>
      <c r="BA2" s="17" t="s">
        <v>118</v>
      </c>
      <c r="BB2" s="17"/>
      <c r="BC2" s="17" t="s">
        <v>128</v>
      </c>
      <c r="BD2" s="17"/>
      <c r="BE2" s="17" t="s">
        <v>155</v>
      </c>
      <c r="BF2" s="17"/>
    </row>
    <row r="3" spans="1:58" ht="15">
      <c r="A3" s="26"/>
      <c r="B3" s="19" t="s">
        <v>13</v>
      </c>
      <c r="C3" s="13" t="s">
        <v>14</v>
      </c>
      <c r="D3" s="13"/>
      <c r="E3" s="13"/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3" t="s">
        <v>13</v>
      </c>
      <c r="M3" s="14" t="s">
        <v>14</v>
      </c>
      <c r="N3" s="13" t="s">
        <v>13</v>
      </c>
      <c r="O3" s="14" t="s">
        <v>14</v>
      </c>
      <c r="P3" s="13" t="s">
        <v>13</v>
      </c>
      <c r="Q3" s="14" t="s">
        <v>14</v>
      </c>
      <c r="R3" s="13" t="s">
        <v>13</v>
      </c>
      <c r="S3" s="14" t="s">
        <v>14</v>
      </c>
      <c r="T3" s="13" t="s">
        <v>13</v>
      </c>
      <c r="U3" s="78" t="s">
        <v>14</v>
      </c>
      <c r="V3" s="87" t="s">
        <v>13</v>
      </c>
      <c r="W3" s="88" t="s">
        <v>14</v>
      </c>
      <c r="X3" s="83" t="s">
        <v>13</v>
      </c>
      <c r="Y3" s="14" t="s">
        <v>14</v>
      </c>
      <c r="Z3" s="83" t="s">
        <v>13</v>
      </c>
      <c r="AA3" s="14" t="s">
        <v>14</v>
      </c>
      <c r="AB3" s="83" t="s">
        <v>13</v>
      </c>
      <c r="AC3" s="14" t="s">
        <v>14</v>
      </c>
      <c r="AD3" s="83" t="s">
        <v>13</v>
      </c>
      <c r="AE3" s="14" t="s">
        <v>14</v>
      </c>
      <c r="AF3" s="83" t="s">
        <v>13</v>
      </c>
      <c r="AG3" s="14" t="s">
        <v>14</v>
      </c>
      <c r="AH3" s="83" t="s">
        <v>13</v>
      </c>
      <c r="AI3" s="14" t="s">
        <v>14</v>
      </c>
      <c r="AJ3" s="83" t="s">
        <v>13</v>
      </c>
      <c r="AK3" s="14" t="s">
        <v>14</v>
      </c>
      <c r="AL3" s="83" t="s">
        <v>13</v>
      </c>
      <c r="AM3" s="14" t="s">
        <v>14</v>
      </c>
      <c r="AN3" s="83" t="s">
        <v>13</v>
      </c>
      <c r="AO3" s="14" t="s">
        <v>14</v>
      </c>
      <c r="AP3" s="83" t="s">
        <v>13</v>
      </c>
      <c r="AQ3" s="14" t="s">
        <v>14</v>
      </c>
      <c r="AR3" s="83" t="s">
        <v>13</v>
      </c>
      <c r="AS3" s="14" t="s">
        <v>14</v>
      </c>
      <c r="AT3" s="83" t="s">
        <v>13</v>
      </c>
      <c r="AU3" s="14" t="s">
        <v>14</v>
      </c>
      <c r="AV3" s="83" t="s">
        <v>13</v>
      </c>
      <c r="AW3" s="14" t="s">
        <v>14</v>
      </c>
      <c r="AX3" s="107" t="s">
        <v>13</v>
      </c>
      <c r="AY3" s="107" t="s">
        <v>14</v>
      </c>
      <c r="AZ3" s="26"/>
      <c r="BA3" s="14" t="s">
        <v>13</v>
      </c>
      <c r="BB3" s="14" t="s">
        <v>14</v>
      </c>
      <c r="BC3" s="14" t="s">
        <v>13</v>
      </c>
      <c r="BD3" s="14" t="s">
        <v>14</v>
      </c>
      <c r="BE3" s="14" t="s">
        <v>13</v>
      </c>
      <c r="BF3" s="14" t="s">
        <v>14</v>
      </c>
    </row>
    <row r="4" spans="1:58" ht="15">
      <c r="A4" s="27" t="s">
        <v>15</v>
      </c>
      <c r="B4" s="20">
        <v>2.56</v>
      </c>
      <c r="C4" s="2">
        <v>0.61</v>
      </c>
      <c r="D4" s="2"/>
      <c r="E4" s="2"/>
      <c r="F4" s="2">
        <v>2.569</v>
      </c>
      <c r="G4" s="2">
        <v>0.607</v>
      </c>
      <c r="H4" s="2">
        <v>2.57</v>
      </c>
      <c r="I4" s="2">
        <v>0.61</v>
      </c>
      <c r="J4" s="2">
        <v>2.93</v>
      </c>
      <c r="K4" s="2">
        <v>0.52</v>
      </c>
      <c r="L4" s="2"/>
      <c r="M4" s="7">
        <v>0.249</v>
      </c>
      <c r="N4" s="2">
        <v>1.45</v>
      </c>
      <c r="O4" s="7">
        <v>0.3</v>
      </c>
      <c r="P4" s="2">
        <v>1.2</v>
      </c>
      <c r="Q4" s="7">
        <v>0.262</v>
      </c>
      <c r="R4" s="2">
        <v>1.12</v>
      </c>
      <c r="S4" s="7">
        <v>0.257</v>
      </c>
      <c r="T4" s="2">
        <v>2.57</v>
      </c>
      <c r="U4" s="79">
        <v>0.456</v>
      </c>
      <c r="V4" s="84">
        <v>3</v>
      </c>
      <c r="W4" s="7" t="s">
        <v>54</v>
      </c>
      <c r="X4" s="84">
        <v>3.7</v>
      </c>
      <c r="Y4" s="7">
        <v>0.6</v>
      </c>
      <c r="Z4" s="84">
        <v>1.62</v>
      </c>
      <c r="AA4" s="7">
        <v>0.24</v>
      </c>
      <c r="AB4" s="84">
        <v>1.28</v>
      </c>
      <c r="AC4" s="7">
        <v>0.22</v>
      </c>
      <c r="AD4" s="84">
        <v>2.57</v>
      </c>
      <c r="AE4" s="7">
        <v>0.45</v>
      </c>
      <c r="AF4" s="84">
        <v>3.72</v>
      </c>
      <c r="AG4" s="7">
        <v>0.46</v>
      </c>
      <c r="AH4" s="84">
        <v>2.651</v>
      </c>
      <c r="AI4" s="7">
        <v>0.436</v>
      </c>
      <c r="AJ4" s="84">
        <v>2.651</v>
      </c>
      <c r="AK4" s="7">
        <v>0.436</v>
      </c>
      <c r="AL4" s="84">
        <v>1.05</v>
      </c>
      <c r="AM4" s="7">
        <v>0.26</v>
      </c>
      <c r="AN4" s="84">
        <v>1.3</v>
      </c>
      <c r="AO4" s="7">
        <v>0.1</v>
      </c>
      <c r="AP4" s="84">
        <v>1.3</v>
      </c>
      <c r="AQ4" s="7">
        <v>0.1</v>
      </c>
      <c r="AR4" s="84">
        <v>6.487</v>
      </c>
      <c r="AS4" s="7">
        <v>0.96</v>
      </c>
      <c r="AT4" s="84">
        <v>2.07</v>
      </c>
      <c r="AU4" s="7">
        <v>0.41</v>
      </c>
      <c r="AV4" s="84">
        <v>3.51</v>
      </c>
      <c r="AW4" s="7">
        <v>0.61</v>
      </c>
      <c r="AX4" s="108">
        <v>1.28</v>
      </c>
      <c r="AY4" s="108">
        <v>0.31</v>
      </c>
      <c r="AZ4" s="27" t="s">
        <v>15</v>
      </c>
      <c r="BA4" s="7" t="s">
        <v>125</v>
      </c>
      <c r="BB4" s="7" t="s">
        <v>126</v>
      </c>
      <c r="BC4" s="7" t="s">
        <v>129</v>
      </c>
      <c r="BD4" s="7" t="s">
        <v>130</v>
      </c>
      <c r="BE4" s="7">
        <f>(B4+F4+H4+J4+N4+P4+R4+T4+V4+X4+Z4+AB4+AD4+AF4+AH4+AJ4+AL4+AN4+AP4+AR4+AT4+AV4+AX4)/23</f>
        <v>2.398173913043478</v>
      </c>
      <c r="BF4" s="7">
        <f>(C4+G4+I4+K4+M4+O4+Q4+S4+U4+Y4+AA4+AC4+AE4+AG4+AI4+AK4+AM4+AO4+AQ4+AS4+AU4+AW4+AY4)/23</f>
        <v>0.4114347826086956</v>
      </c>
    </row>
    <row r="5" spans="1:58" ht="15">
      <c r="A5" s="27" t="s">
        <v>16</v>
      </c>
      <c r="B5" s="21">
        <v>48.73</v>
      </c>
      <c r="C5" s="3">
        <v>11.56</v>
      </c>
      <c r="D5" s="3"/>
      <c r="E5" s="3"/>
      <c r="F5" s="3">
        <v>38.53</v>
      </c>
      <c r="G5" s="3">
        <v>9.1</v>
      </c>
      <c r="H5" s="4">
        <v>62</v>
      </c>
      <c r="I5" s="4">
        <v>15</v>
      </c>
      <c r="J5" s="4"/>
      <c r="K5" s="4"/>
      <c r="L5" s="4"/>
      <c r="M5" s="8"/>
      <c r="N5" s="4" t="s">
        <v>99</v>
      </c>
      <c r="O5" s="8" t="s">
        <v>100</v>
      </c>
      <c r="P5" s="4" t="s">
        <v>101</v>
      </c>
      <c r="Q5" s="8" t="s">
        <v>102</v>
      </c>
      <c r="R5" s="4" t="s">
        <v>47</v>
      </c>
      <c r="S5" s="4" t="s">
        <v>47</v>
      </c>
      <c r="T5" s="4"/>
      <c r="U5" s="80"/>
      <c r="V5" s="85"/>
      <c r="W5" s="8"/>
      <c r="X5" s="85" t="s">
        <v>104</v>
      </c>
      <c r="Y5" s="8" t="s">
        <v>105</v>
      </c>
      <c r="Z5" s="85">
        <v>18.53</v>
      </c>
      <c r="AA5" s="8">
        <v>2.79</v>
      </c>
      <c r="AB5" s="85">
        <v>16.46</v>
      </c>
      <c r="AC5" s="8">
        <v>3.85</v>
      </c>
      <c r="AD5" s="85">
        <v>31.73</v>
      </c>
      <c r="AE5" s="8">
        <v>6.5</v>
      </c>
      <c r="AF5" s="85">
        <v>87</v>
      </c>
      <c r="AG5" s="8">
        <v>12</v>
      </c>
      <c r="AH5" s="85">
        <v>61.45</v>
      </c>
      <c r="AI5" s="8">
        <v>9.83</v>
      </c>
      <c r="AJ5" s="85">
        <v>183.11</v>
      </c>
      <c r="AK5" s="8">
        <v>30.11</v>
      </c>
      <c r="AL5" s="85"/>
      <c r="AM5" s="8"/>
      <c r="AN5" s="85">
        <v>23.09</v>
      </c>
      <c r="AO5" s="8">
        <v>1.77</v>
      </c>
      <c r="AP5" s="85" t="s">
        <v>111</v>
      </c>
      <c r="AQ5" s="8" t="s">
        <v>112</v>
      </c>
      <c r="AR5" s="85"/>
      <c r="AS5" s="8"/>
      <c r="AT5" s="85" t="s">
        <v>109</v>
      </c>
      <c r="AU5" s="85" t="s">
        <v>119</v>
      </c>
      <c r="AV5" s="85" t="s">
        <v>106</v>
      </c>
      <c r="AW5" s="85" t="s">
        <v>107</v>
      </c>
      <c r="AX5" s="109">
        <f>9.63/0.7881</f>
        <v>12.219261515036164</v>
      </c>
      <c r="AY5" s="109">
        <f>2.33/0.7881</f>
        <v>2.9564776043649283</v>
      </c>
      <c r="AZ5" s="27" t="s">
        <v>16</v>
      </c>
      <c r="BA5" s="85" t="s">
        <v>121</v>
      </c>
      <c r="BB5" s="85" t="s">
        <v>127</v>
      </c>
      <c r="BC5" s="85" t="s">
        <v>131</v>
      </c>
      <c r="BD5" s="85" t="s">
        <v>132</v>
      </c>
      <c r="BE5" s="85">
        <f>(B5+F5+H5+15.46+9.56+55.94+Z5+AB5+AD5+AF5+AH5+AJ5+AN5+12.37+21.01+3.83+AX5)/17</f>
        <v>41.2364271479433</v>
      </c>
      <c r="BF5" s="85">
        <f>(C5+G5+I5+7.73+3.18+13.98+2.79+3.85+6.5+AG5+AI5+AK5+AO5)/13</f>
        <v>9.799999999999999</v>
      </c>
    </row>
    <row r="6" spans="1:58" ht="15">
      <c r="A6" s="27" t="s">
        <v>17</v>
      </c>
      <c r="B6" s="22">
        <v>11658</v>
      </c>
      <c r="C6" s="5">
        <v>2076</v>
      </c>
      <c r="D6" s="5"/>
      <c r="E6" s="5"/>
      <c r="F6" s="5">
        <v>11678</v>
      </c>
      <c r="G6" s="5">
        <v>2070</v>
      </c>
      <c r="H6" s="5">
        <v>11686</v>
      </c>
      <c r="I6" s="5">
        <v>2070</v>
      </c>
      <c r="J6" s="5"/>
      <c r="K6" s="5"/>
      <c r="L6" s="5" t="s">
        <v>32</v>
      </c>
      <c r="M6" s="9" t="s">
        <v>33</v>
      </c>
      <c r="N6" s="5" t="s">
        <v>40</v>
      </c>
      <c r="O6" s="9" t="s">
        <v>33</v>
      </c>
      <c r="P6" s="5">
        <v>11680</v>
      </c>
      <c r="Q6" s="9">
        <v>2071</v>
      </c>
      <c r="R6" s="5">
        <v>12187</v>
      </c>
      <c r="S6" s="9">
        <v>2432</v>
      </c>
      <c r="T6" s="5">
        <v>11684</v>
      </c>
      <c r="U6" s="81">
        <v>2075</v>
      </c>
      <c r="V6" s="86" t="s">
        <v>56</v>
      </c>
      <c r="W6" s="9"/>
      <c r="X6" s="86">
        <v>11660</v>
      </c>
      <c r="Y6" s="9">
        <v>2080</v>
      </c>
      <c r="Z6" s="86"/>
      <c r="AA6" s="9"/>
      <c r="AB6" s="86"/>
      <c r="AC6" s="9"/>
      <c r="AD6" s="86"/>
      <c r="AE6" s="9"/>
      <c r="AF6" s="86"/>
      <c r="AG6" s="9"/>
      <c r="AH6" s="86">
        <v>11682</v>
      </c>
      <c r="AI6" s="9">
        <v>2034</v>
      </c>
      <c r="AJ6" s="86">
        <v>11682</v>
      </c>
      <c r="AK6" s="9">
        <v>2034</v>
      </c>
      <c r="AL6" s="86">
        <v>11660</v>
      </c>
      <c r="AM6" s="9">
        <v>2066</v>
      </c>
      <c r="AN6" s="86">
        <v>12718</v>
      </c>
      <c r="AO6" s="9">
        <v>1106</v>
      </c>
      <c r="AP6" s="86">
        <v>12718</v>
      </c>
      <c r="AQ6" s="9">
        <v>1106</v>
      </c>
      <c r="AR6" s="86"/>
      <c r="AS6" s="9"/>
      <c r="AT6" s="86"/>
      <c r="AU6" s="9"/>
      <c r="AV6" s="86"/>
      <c r="AW6" s="9"/>
      <c r="AX6" s="110"/>
      <c r="AY6" s="110"/>
      <c r="AZ6" s="27" t="s">
        <v>17</v>
      </c>
      <c r="BA6" s="9"/>
      <c r="BB6" s="9"/>
      <c r="BC6" s="9"/>
      <c r="BD6" s="9"/>
      <c r="BE6" s="9"/>
      <c r="BF6" s="9"/>
    </row>
    <row r="7" spans="1:58" ht="15">
      <c r="A7" s="27"/>
      <c r="B7" s="20"/>
      <c r="C7" s="2"/>
      <c r="D7" s="2"/>
      <c r="E7" s="2"/>
      <c r="F7" s="2"/>
      <c r="G7" s="2"/>
      <c r="H7" s="2"/>
      <c r="I7" s="2"/>
      <c r="J7" s="2"/>
      <c r="K7" s="2"/>
      <c r="L7" s="2"/>
      <c r="M7" s="7"/>
      <c r="N7" s="2"/>
      <c r="O7" s="7"/>
      <c r="P7" s="2"/>
      <c r="Q7" s="7"/>
      <c r="R7" s="2"/>
      <c r="S7" s="7"/>
      <c r="T7" s="2"/>
      <c r="U7" s="79"/>
      <c r="V7" s="84"/>
      <c r="W7" s="7"/>
      <c r="X7" s="84"/>
      <c r="Y7" s="7"/>
      <c r="Z7" s="84"/>
      <c r="AA7" s="7"/>
      <c r="AB7" s="84"/>
      <c r="AC7" s="7"/>
      <c r="AD7" s="84"/>
      <c r="AE7" s="7"/>
      <c r="AF7" s="84"/>
      <c r="AG7" s="7"/>
      <c r="AH7" s="84"/>
      <c r="AI7" s="7"/>
      <c r="AJ7" s="84"/>
      <c r="AK7" s="7"/>
      <c r="AL7" s="84"/>
      <c r="AM7" s="7"/>
      <c r="AN7" s="84"/>
      <c r="AO7" s="7"/>
      <c r="AP7" s="84"/>
      <c r="AQ7" s="7"/>
      <c r="AR7" s="84"/>
      <c r="AS7" s="7"/>
      <c r="AT7" s="84"/>
      <c r="AU7" s="7"/>
      <c r="AV7" s="84"/>
      <c r="AW7" s="7"/>
      <c r="AX7" s="108"/>
      <c r="AY7" s="108"/>
      <c r="AZ7" s="27"/>
      <c r="BA7" s="7"/>
      <c r="BB7" s="7"/>
      <c r="BC7" s="7"/>
      <c r="BD7" s="7"/>
      <c r="BE7" s="7"/>
      <c r="BF7" s="7"/>
    </row>
    <row r="8" spans="1:58" ht="15">
      <c r="A8" s="27" t="s">
        <v>18</v>
      </c>
      <c r="B8" s="23">
        <v>0.00021959169668896896</v>
      </c>
      <c r="C8" s="6">
        <v>0.0002938342967244701</v>
      </c>
      <c r="D8" s="6"/>
      <c r="E8" s="6"/>
      <c r="F8" s="6">
        <v>0.00021998629902380545</v>
      </c>
      <c r="G8" s="6">
        <v>0.0002932367149758454</v>
      </c>
      <c r="H8" s="6">
        <v>0.00021992127331850076</v>
      </c>
      <c r="I8" s="6">
        <v>0.0002946859903381642</v>
      </c>
      <c r="J8" s="6">
        <v>0.0002508991265627676</v>
      </c>
      <c r="K8" s="6">
        <v>0.00025120772946859906</v>
      </c>
      <c r="L8" s="6"/>
      <c r="M8" s="10">
        <f>0.249/2070</f>
        <v>0.00012028985507246376</v>
      </c>
      <c r="N8" s="6">
        <f>1.45/12000</f>
        <v>0.00012083333333333333</v>
      </c>
      <c r="O8" s="10">
        <f>0.3/2070</f>
        <v>0.00014492753623188405</v>
      </c>
      <c r="P8" s="6">
        <f>1.2/11680</f>
        <v>0.00010273972602739725</v>
      </c>
      <c r="Q8" s="10">
        <f>0.3/2070</f>
        <v>0.00014492753623188405</v>
      </c>
      <c r="R8" s="6">
        <f>0.919*10^-4</f>
        <v>9.190000000000001E-05</v>
      </c>
      <c r="S8" s="10">
        <f>1.057*10^-4</f>
        <v>0.0001057</v>
      </c>
      <c r="T8" s="6">
        <f>T4/T6</f>
        <v>0.00021995891817870592</v>
      </c>
      <c r="U8" s="82">
        <f>U4/U6</f>
        <v>0.00021975903614457833</v>
      </c>
      <c r="V8" s="90">
        <f>3/10000</f>
        <v>0.0003</v>
      </c>
      <c r="W8" s="91"/>
      <c r="X8" s="23">
        <f>X4/X6</f>
        <v>0.00031732418524871357</v>
      </c>
      <c r="Y8" s="10">
        <f>Y4/Y6</f>
        <v>0.00028846153846153843</v>
      </c>
      <c r="Z8" s="23">
        <f>Z4/11700</f>
        <v>0.00013846153846153847</v>
      </c>
      <c r="AA8" s="10">
        <f>AA4/2075</f>
        <v>0.00011566265060240964</v>
      </c>
      <c r="AB8" s="23">
        <f>AB4/11700</f>
        <v>0.0001094017094017094</v>
      </c>
      <c r="AC8" s="10">
        <f>AC4/2075</f>
        <v>0.00010602409638554217</v>
      </c>
      <c r="AD8" s="23">
        <f>AD4/11700</f>
        <v>0.00021965811965811964</v>
      </c>
      <c r="AE8" s="10">
        <f>AE4/2075</f>
        <v>0.0002168674698795181</v>
      </c>
      <c r="AF8" s="23">
        <f>AF4/11700</f>
        <v>0.00031794871794871797</v>
      </c>
      <c r="AG8" s="10">
        <f>AG4/2075</f>
        <v>0.00022168674698795182</v>
      </c>
      <c r="AH8" s="23">
        <f>AH4/11682</f>
        <v>0.00022693032015065913</v>
      </c>
      <c r="AI8" s="10">
        <f>AI4/2034</f>
        <v>0.00021435594886922321</v>
      </c>
      <c r="AJ8" s="23">
        <f>AJ4/11682</f>
        <v>0.00022693032015065913</v>
      </c>
      <c r="AK8" s="10">
        <f>AK4/2034</f>
        <v>0.00021435594886922321</v>
      </c>
      <c r="AL8" s="23">
        <f>AL4/11660</f>
        <v>9.005145797598629E-05</v>
      </c>
      <c r="AM8" s="10">
        <f>AM4/2034</f>
        <v>0.00012782694198623402</v>
      </c>
      <c r="AN8" s="23">
        <f>AN4/11660</f>
        <v>0.00011149228130360206</v>
      </c>
      <c r="AO8" s="10">
        <f>AO4/2034</f>
        <v>4.9164208456243856E-05</v>
      </c>
      <c r="AP8" s="23">
        <f>AP4/11660</f>
        <v>0.00011149228130360206</v>
      </c>
      <c r="AQ8" s="10">
        <f>AQ4/2034</f>
        <v>4.9164208456243856E-05</v>
      </c>
      <c r="AR8" s="23">
        <f>AR4/12718</f>
        <v>0.0005100644755464696</v>
      </c>
      <c r="AS8" s="10">
        <f>AS4/2034</f>
        <v>0.000471976401179941</v>
      </c>
      <c r="AT8" s="23">
        <f>AT4/11660</f>
        <v>0.00017753001715265865</v>
      </c>
      <c r="AU8" s="10">
        <f>AU4/2034</f>
        <v>0.0002015732546705998</v>
      </c>
      <c r="AV8" s="23">
        <f>AV4/11660</f>
        <v>0.0003010291595197255</v>
      </c>
      <c r="AW8" s="10">
        <f>AW4/2034</f>
        <v>0.0002999016715830875</v>
      </c>
      <c r="AX8" s="111">
        <f>AX4/11660</f>
        <v>0.0001097770154373928</v>
      </c>
      <c r="AY8" s="111">
        <f>AY4/2034</f>
        <v>0.00015240904621435596</v>
      </c>
      <c r="AZ8" s="27" t="s">
        <v>18</v>
      </c>
      <c r="BA8" s="10" t="s">
        <v>122</v>
      </c>
      <c r="BB8" s="10" t="s">
        <v>134</v>
      </c>
      <c r="BC8" s="10" t="s">
        <v>135</v>
      </c>
      <c r="BD8" s="10" t="s">
        <v>133</v>
      </c>
      <c r="BE8" s="10">
        <f>(B8+F8+H8+J8+N8+P8+R8+T8+V8+X8+Z8+AB8+AD8+AF8+AH8+AJ8+AL8+AN8+AP8+AR8+AT8+AV8+AX8)/23</f>
        <v>0.0002049531292344797</v>
      </c>
      <c r="BF8" s="10">
        <f>(C8+G8+I8+K8+M8+O8+Q8+S8+U8+Y8+AA8+AC8+AE8+AG8+AI8+AK8+AM8+AO8+AQ8+AS8+AU8+AW8+AY8)/23</f>
        <v>0.00019991299251260875</v>
      </c>
    </row>
    <row r="9" spans="1:58" ht="15">
      <c r="A9" s="28" t="s">
        <v>19</v>
      </c>
      <c r="B9" s="24">
        <v>19.03515625</v>
      </c>
      <c r="C9" s="11">
        <v>18.95081967213115</v>
      </c>
      <c r="D9" s="11"/>
      <c r="E9" s="11"/>
      <c r="F9" s="11">
        <v>14.998053717399767</v>
      </c>
      <c r="G9" s="11">
        <v>14.99176276771005</v>
      </c>
      <c r="H9" s="11">
        <v>24.124513618677046</v>
      </c>
      <c r="I9" s="11">
        <v>24.59016393442623</v>
      </c>
      <c r="J9" s="11"/>
      <c r="K9" s="11"/>
      <c r="L9" s="11"/>
      <c r="M9" s="12"/>
      <c r="N9" s="11">
        <v>7.73</v>
      </c>
      <c r="O9" s="12">
        <v>7.73</v>
      </c>
      <c r="P9" s="11">
        <f>9.56/1.2</f>
        <v>7.966666666666668</v>
      </c>
      <c r="Q9" s="12">
        <f>3.18/0.262</f>
        <v>12.137404580152673</v>
      </c>
      <c r="R9" s="11"/>
      <c r="S9" s="12"/>
      <c r="T9" s="11"/>
      <c r="U9" s="89"/>
      <c r="V9" s="92"/>
      <c r="W9" s="93"/>
      <c r="X9" s="24">
        <f>55.94/X4</f>
        <v>15.118918918918917</v>
      </c>
      <c r="Y9" s="12">
        <f>13.98/Y4</f>
        <v>23.3</v>
      </c>
      <c r="Z9" s="24">
        <f aca="true" t="shared" si="0" ref="Z9:AK9">Z5/Z4</f>
        <v>11.438271604938272</v>
      </c>
      <c r="AA9" s="12">
        <f t="shared" si="0"/>
        <v>11.625</v>
      </c>
      <c r="AB9" s="24">
        <f t="shared" si="0"/>
        <v>12.859375</v>
      </c>
      <c r="AC9" s="12">
        <f t="shared" si="0"/>
        <v>17.5</v>
      </c>
      <c r="AD9" s="24">
        <f t="shared" si="0"/>
        <v>12.346303501945526</v>
      </c>
      <c r="AE9" s="12">
        <f t="shared" si="0"/>
        <v>14.444444444444445</v>
      </c>
      <c r="AF9" s="24">
        <f t="shared" si="0"/>
        <v>23.387096774193548</v>
      </c>
      <c r="AG9" s="12">
        <f t="shared" si="0"/>
        <v>26.08695652173913</v>
      </c>
      <c r="AH9" s="24">
        <f t="shared" si="0"/>
        <v>23.17993210109393</v>
      </c>
      <c r="AI9" s="12">
        <f t="shared" si="0"/>
        <v>22.545871559633028</v>
      </c>
      <c r="AJ9" s="24">
        <f t="shared" si="0"/>
        <v>69.07204828366655</v>
      </c>
      <c r="AK9" s="12">
        <f t="shared" si="0"/>
        <v>69.05963302752293</v>
      </c>
      <c r="AL9" s="24"/>
      <c r="AM9" s="12"/>
      <c r="AN9" s="24">
        <f>AN5/AN4</f>
        <v>17.76153846153846</v>
      </c>
      <c r="AO9" s="12">
        <f>AO5/AO4</f>
        <v>17.7</v>
      </c>
      <c r="AP9" s="24">
        <f>12.37/AP4</f>
        <v>9.515384615384615</v>
      </c>
      <c r="AQ9" s="12">
        <f>0.95/AQ4</f>
        <v>9.499999999999998</v>
      </c>
      <c r="AR9" s="24"/>
      <c r="AS9" s="12"/>
      <c r="AT9" s="24" t="s">
        <v>120</v>
      </c>
      <c r="AU9" s="24" t="s">
        <v>120</v>
      </c>
      <c r="AV9" s="24">
        <f>3.83/3.51</f>
        <v>1.0911680911680912</v>
      </c>
      <c r="AW9" s="24">
        <f>1.9/0.61</f>
        <v>3.1147540983606556</v>
      </c>
      <c r="AX9" s="112">
        <f>AX5/AX4</f>
        <v>9.546298058622003</v>
      </c>
      <c r="AY9" s="112">
        <f>AY5/AY4</f>
        <v>9.537024530209447</v>
      </c>
      <c r="AZ9" s="28" t="s">
        <v>19</v>
      </c>
      <c r="BA9" s="24" t="s">
        <v>123</v>
      </c>
      <c r="BB9" s="24" t="s">
        <v>124</v>
      </c>
      <c r="BC9" s="24" t="s">
        <v>136</v>
      </c>
      <c r="BD9" s="24" t="s">
        <v>137</v>
      </c>
      <c r="BE9" s="24">
        <f>(B9+F9+H9+N9+P9+X9+Z9+AB9+AD9+AF9+AH9+AJ9+AN9+AP9+11.41+1.09+9.55+24.74)/18</f>
        <v>17.51795886191241</v>
      </c>
      <c r="BF9" s="24">
        <f>(C9+G9+I9+O9+Q9+Y9+AA9+AC9+AE9+AG9+AI9+AK9+AO9+AQ9+AW9+AY9+24.74+11.41)/18</f>
        <v>18.831324174240546</v>
      </c>
    </row>
    <row r="10" spans="14:49" ht="15">
      <c r="N10" t="s">
        <v>50</v>
      </c>
      <c r="AN10" s="95" t="s">
        <v>82</v>
      </c>
      <c r="AP10" s="95" t="s">
        <v>83</v>
      </c>
      <c r="AW10" t="s">
        <v>94</v>
      </c>
    </row>
    <row r="13" ht="15">
      <c r="BA13" s="10"/>
    </row>
    <row r="22" ht="15">
      <c r="J22" t="s">
        <v>96</v>
      </c>
    </row>
    <row r="23" ht="15">
      <c r="J23" t="s">
        <v>115</v>
      </c>
    </row>
    <row r="24" ht="15">
      <c r="J24" t="s">
        <v>117</v>
      </c>
    </row>
    <row r="25" ht="15">
      <c r="J25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P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3"/>
  <sheetViews>
    <sheetView zoomScalePageLayoutView="0" workbookViewId="0" topLeftCell="A1">
      <selection activeCell="O17" sqref="O17"/>
    </sheetView>
  </sheetViews>
  <sheetFormatPr defaultColWidth="11.421875" defaultRowHeight="15"/>
  <sheetData>
    <row r="2" spans="2:18" ht="63.75">
      <c r="B2" s="36"/>
      <c r="C2" s="33" t="s">
        <v>0</v>
      </c>
      <c r="D2" s="31" t="s">
        <v>1</v>
      </c>
      <c r="E2" s="31" t="s">
        <v>2</v>
      </c>
      <c r="F2" s="32" t="s">
        <v>20</v>
      </c>
      <c r="G2" s="32" t="s">
        <v>37</v>
      </c>
      <c r="H2" s="32" t="s">
        <v>38</v>
      </c>
      <c r="I2" s="32" t="s">
        <v>41</v>
      </c>
      <c r="J2" s="32" t="s">
        <v>51</v>
      </c>
      <c r="K2" s="32" t="s">
        <v>57</v>
      </c>
      <c r="L2" s="32" t="s">
        <v>69</v>
      </c>
      <c r="M2" s="32" t="s">
        <v>69</v>
      </c>
      <c r="N2" s="32" t="s">
        <v>85</v>
      </c>
      <c r="O2" s="32" t="s">
        <v>88</v>
      </c>
      <c r="P2" s="32" t="s">
        <v>90</v>
      </c>
      <c r="Q2" s="32" t="s">
        <v>154</v>
      </c>
      <c r="R2" s="36"/>
    </row>
    <row r="3" spans="2:18" ht="15">
      <c r="B3" s="40" t="s">
        <v>17</v>
      </c>
      <c r="C3" s="34" t="b">
        <v>1</v>
      </c>
      <c r="D3" s="30" t="b">
        <v>1</v>
      </c>
      <c r="E3" s="30" t="b">
        <v>1</v>
      </c>
      <c r="F3" s="37" t="b">
        <v>1</v>
      </c>
      <c r="G3" s="37" t="b">
        <v>1</v>
      </c>
      <c r="H3" s="37" t="b">
        <v>1</v>
      </c>
      <c r="I3" s="37" t="b">
        <v>1</v>
      </c>
      <c r="J3" s="37" t="b">
        <v>1</v>
      </c>
      <c r="K3" s="37" t="b">
        <v>1</v>
      </c>
      <c r="L3" s="37" t="b">
        <v>1</v>
      </c>
      <c r="M3" s="37" t="b">
        <v>1</v>
      </c>
      <c r="N3" s="37" t="b">
        <v>1</v>
      </c>
      <c r="O3" s="37" t="b">
        <v>1</v>
      </c>
      <c r="P3" s="37" t="b">
        <v>1</v>
      </c>
      <c r="Q3" s="37" t="b">
        <v>1</v>
      </c>
      <c r="R3" s="40" t="s">
        <v>17</v>
      </c>
    </row>
    <row r="4" spans="2:18" ht="15">
      <c r="B4" s="41" t="s">
        <v>21</v>
      </c>
      <c r="C4" s="35" t="b">
        <v>1</v>
      </c>
      <c r="D4" s="29" t="b">
        <v>1</v>
      </c>
      <c r="E4" s="67" t="s">
        <v>29</v>
      </c>
      <c r="F4" s="68" t="s">
        <v>29</v>
      </c>
      <c r="G4" s="68" t="b">
        <v>1</v>
      </c>
      <c r="H4" s="68" t="s">
        <v>29</v>
      </c>
      <c r="I4" s="68" t="s">
        <v>29</v>
      </c>
      <c r="J4" s="68" t="s">
        <v>29</v>
      </c>
      <c r="K4" s="68" t="b">
        <v>1</v>
      </c>
      <c r="L4" s="68" t="b">
        <v>1</v>
      </c>
      <c r="M4" s="68" t="b">
        <v>1</v>
      </c>
      <c r="N4" s="68" t="s">
        <v>29</v>
      </c>
      <c r="O4" s="68" t="b">
        <v>1</v>
      </c>
      <c r="P4" s="68" t="s">
        <v>29</v>
      </c>
      <c r="Q4" s="68" t="b">
        <v>1</v>
      </c>
      <c r="R4" s="41" t="s">
        <v>21</v>
      </c>
    </row>
    <row r="5" spans="2:18" ht="15">
      <c r="B5" s="41" t="s">
        <v>22</v>
      </c>
      <c r="C5" s="35" t="b">
        <v>1</v>
      </c>
      <c r="D5" s="29" t="b">
        <v>1</v>
      </c>
      <c r="E5" s="29" t="b">
        <v>1</v>
      </c>
      <c r="F5" s="38" t="b">
        <v>1</v>
      </c>
      <c r="G5" s="68" t="s">
        <v>29</v>
      </c>
      <c r="H5" s="68" t="s">
        <v>29</v>
      </c>
      <c r="I5" s="68" t="s">
        <v>29</v>
      </c>
      <c r="J5" s="68" t="s">
        <v>29</v>
      </c>
      <c r="K5" s="68" t="b">
        <v>1</v>
      </c>
      <c r="L5" s="68" t="b">
        <v>1</v>
      </c>
      <c r="M5" s="68" t="b">
        <v>1</v>
      </c>
      <c r="N5" s="68" t="s">
        <v>29</v>
      </c>
      <c r="O5" s="68" t="b">
        <v>1</v>
      </c>
      <c r="P5" s="68" t="s">
        <v>29</v>
      </c>
      <c r="Q5" s="68" t="b">
        <v>1</v>
      </c>
      <c r="R5" s="41" t="s">
        <v>22</v>
      </c>
    </row>
    <row r="6" spans="2:18" ht="15">
      <c r="B6" s="41"/>
      <c r="C6" s="69"/>
      <c r="D6" s="67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1"/>
    </row>
    <row r="7" spans="2:18" ht="38.25">
      <c r="B7" s="41" t="s">
        <v>23</v>
      </c>
      <c r="C7" s="69" t="s">
        <v>29</v>
      </c>
      <c r="D7" s="29" t="b">
        <v>1</v>
      </c>
      <c r="E7" s="29" t="b">
        <v>1</v>
      </c>
      <c r="F7" s="68" t="s">
        <v>29</v>
      </c>
      <c r="G7" s="68" t="s">
        <v>29</v>
      </c>
      <c r="H7" s="68" t="s">
        <v>29</v>
      </c>
      <c r="I7" s="68" t="s">
        <v>29</v>
      </c>
      <c r="J7" s="68" t="s">
        <v>29</v>
      </c>
      <c r="K7" s="68" t="s">
        <v>29</v>
      </c>
      <c r="L7" s="68" t="s">
        <v>29</v>
      </c>
      <c r="M7" s="68" t="s">
        <v>29</v>
      </c>
      <c r="N7" s="68" t="s">
        <v>29</v>
      </c>
      <c r="O7" s="68" t="s">
        <v>29</v>
      </c>
      <c r="P7" s="68" t="s">
        <v>29</v>
      </c>
      <c r="Q7" s="68" t="s">
        <v>29</v>
      </c>
      <c r="R7" s="41" t="s">
        <v>23</v>
      </c>
    </row>
    <row r="8" spans="2:18" ht="25.5">
      <c r="B8" s="41" t="s">
        <v>74</v>
      </c>
      <c r="C8" s="35" t="s">
        <v>73</v>
      </c>
      <c r="D8" s="67" t="s">
        <v>29</v>
      </c>
      <c r="E8" s="67" t="s">
        <v>29</v>
      </c>
      <c r="F8" s="38" t="s">
        <v>73</v>
      </c>
      <c r="G8" s="68" t="s">
        <v>29</v>
      </c>
      <c r="H8" s="68" t="s">
        <v>29</v>
      </c>
      <c r="I8" s="68" t="s">
        <v>29</v>
      </c>
      <c r="J8" s="68" t="s">
        <v>29</v>
      </c>
      <c r="K8" s="68" t="s">
        <v>29</v>
      </c>
      <c r="L8" s="68" t="s">
        <v>75</v>
      </c>
      <c r="M8" s="68" t="s">
        <v>29</v>
      </c>
      <c r="N8" s="68" t="s">
        <v>29</v>
      </c>
      <c r="O8" s="68" t="s">
        <v>29</v>
      </c>
      <c r="P8" s="68" t="b">
        <v>1</v>
      </c>
      <c r="Q8" s="68" t="s">
        <v>29</v>
      </c>
      <c r="R8" s="41" t="s">
        <v>74</v>
      </c>
    </row>
    <row r="9" spans="2:18" ht="15">
      <c r="B9" s="41"/>
      <c r="C9" s="69"/>
      <c r="D9" s="67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41"/>
    </row>
    <row r="10" spans="2:18" ht="25.5">
      <c r="B10" s="41" t="s">
        <v>24</v>
      </c>
      <c r="C10" s="69" t="s">
        <v>29</v>
      </c>
      <c r="D10" s="67" t="s">
        <v>29</v>
      </c>
      <c r="E10" s="29" t="b">
        <v>1</v>
      </c>
      <c r="F10" s="38" t="b">
        <v>1</v>
      </c>
      <c r="G10" s="72" t="s">
        <v>29</v>
      </c>
      <c r="H10" s="72" t="s">
        <v>29</v>
      </c>
      <c r="I10" s="72" t="s">
        <v>29</v>
      </c>
      <c r="J10" s="72" t="s">
        <v>29</v>
      </c>
      <c r="K10" s="72" t="s">
        <v>29</v>
      </c>
      <c r="L10" s="72" t="s">
        <v>29</v>
      </c>
      <c r="M10" s="72" t="s">
        <v>29</v>
      </c>
      <c r="N10" s="72" t="s">
        <v>29</v>
      </c>
      <c r="O10" s="72" t="s">
        <v>29</v>
      </c>
      <c r="P10" s="72" t="s">
        <v>29</v>
      </c>
      <c r="Q10" s="72" t="s">
        <v>29</v>
      </c>
      <c r="R10" s="41" t="s">
        <v>24</v>
      </c>
    </row>
    <row r="11" spans="2:18" ht="15">
      <c r="B11" s="41"/>
      <c r="C11" s="69"/>
      <c r="D11" s="67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41"/>
    </row>
    <row r="12" spans="2:18" ht="51">
      <c r="B12" s="42" t="s">
        <v>25</v>
      </c>
      <c r="C12" s="39" t="b">
        <v>1</v>
      </c>
      <c r="D12" s="70" t="s">
        <v>29</v>
      </c>
      <c r="E12" s="70" t="s">
        <v>29</v>
      </c>
      <c r="F12" s="71" t="s">
        <v>29</v>
      </c>
      <c r="G12" s="71" t="s">
        <v>29</v>
      </c>
      <c r="H12" s="71" t="s">
        <v>39</v>
      </c>
      <c r="I12" s="71" t="s">
        <v>39</v>
      </c>
      <c r="J12" s="71" t="s">
        <v>52</v>
      </c>
      <c r="K12" s="71" t="s">
        <v>59</v>
      </c>
      <c r="L12" s="71" t="s">
        <v>29</v>
      </c>
      <c r="M12" s="71" t="s">
        <v>29</v>
      </c>
      <c r="N12" s="71" t="s">
        <v>29</v>
      </c>
      <c r="O12" s="71" t="s">
        <v>29</v>
      </c>
      <c r="P12" s="71" t="s">
        <v>29</v>
      </c>
      <c r="Q12" s="71" t="s">
        <v>29</v>
      </c>
      <c r="R12" s="42" t="s">
        <v>25</v>
      </c>
    </row>
    <row r="13" spans="8:16" ht="15">
      <c r="H13" t="s">
        <v>43</v>
      </c>
      <c r="I13" s="76" t="s">
        <v>42</v>
      </c>
      <c r="L13" s="76" t="s">
        <v>76</v>
      </c>
      <c r="M13" s="76"/>
      <c r="P1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Z17"/>
  <sheetViews>
    <sheetView zoomScalePageLayoutView="0" workbookViewId="0" topLeftCell="H1">
      <selection activeCell="T2" sqref="T2"/>
    </sheetView>
  </sheetViews>
  <sheetFormatPr defaultColWidth="11.421875" defaultRowHeight="15"/>
  <cols>
    <col min="23" max="23" width="24.140625" style="0" customWidth="1"/>
    <col min="24" max="24" width="22.00390625" style="0" customWidth="1"/>
    <col min="25" max="25" width="16.421875" style="0" customWidth="1"/>
    <col min="26" max="26" width="21.7109375" style="0" customWidth="1"/>
  </cols>
  <sheetData>
    <row r="2" spans="2:26" ht="102">
      <c r="B2" s="62"/>
      <c r="C2" s="56" t="s">
        <v>0</v>
      </c>
      <c r="D2" s="54"/>
      <c r="E2" s="54" t="s">
        <v>1</v>
      </c>
      <c r="F2" s="54"/>
      <c r="G2" s="54" t="s">
        <v>2</v>
      </c>
      <c r="H2" s="55" t="s">
        <v>20</v>
      </c>
      <c r="I2" s="55" t="s">
        <v>36</v>
      </c>
      <c r="J2" s="55" t="s">
        <v>44</v>
      </c>
      <c r="K2" s="55" t="s">
        <v>144</v>
      </c>
      <c r="L2" s="55" t="s">
        <v>51</v>
      </c>
      <c r="M2" s="55" t="s">
        <v>57</v>
      </c>
      <c r="N2" s="55" t="s">
        <v>147</v>
      </c>
      <c r="O2" s="55" t="s">
        <v>148</v>
      </c>
      <c r="P2" s="55" t="s">
        <v>145</v>
      </c>
      <c r="Q2" s="55" t="s">
        <v>149</v>
      </c>
      <c r="R2" s="55" t="s">
        <v>85</v>
      </c>
      <c r="S2" s="55" t="s">
        <v>146</v>
      </c>
      <c r="T2" s="55" t="s">
        <v>108</v>
      </c>
      <c r="U2" s="100" t="s">
        <v>154</v>
      </c>
      <c r="V2" s="62"/>
      <c r="W2" s="17" t="s">
        <v>118</v>
      </c>
      <c r="X2" s="17" t="s">
        <v>128</v>
      </c>
      <c r="Y2" s="17" t="s">
        <v>155</v>
      </c>
      <c r="Z2" s="17"/>
    </row>
    <row r="3" spans="2:26" ht="15">
      <c r="B3" s="63"/>
      <c r="C3" s="57" t="s">
        <v>26</v>
      </c>
      <c r="D3" s="52"/>
      <c r="E3" s="52" t="s">
        <v>26</v>
      </c>
      <c r="F3" s="52"/>
      <c r="G3" s="52" t="s">
        <v>27</v>
      </c>
      <c r="H3" s="53" t="s">
        <v>27</v>
      </c>
      <c r="I3" s="53" t="s">
        <v>27</v>
      </c>
      <c r="J3" s="53" t="s">
        <v>45</v>
      </c>
      <c r="K3" s="53" t="s">
        <v>45</v>
      </c>
      <c r="L3" s="53" t="s">
        <v>53</v>
      </c>
      <c r="M3" s="53" t="s">
        <v>58</v>
      </c>
      <c r="N3" s="53" t="s">
        <v>77</v>
      </c>
      <c r="O3" s="53" t="s">
        <v>77</v>
      </c>
      <c r="P3" s="53" t="s">
        <v>77</v>
      </c>
      <c r="Q3" s="53" t="s">
        <v>77</v>
      </c>
      <c r="R3" s="53"/>
      <c r="S3" s="53" t="s">
        <v>89</v>
      </c>
      <c r="T3" s="53" t="s">
        <v>89</v>
      </c>
      <c r="U3" s="101"/>
      <c r="V3" s="63"/>
      <c r="W3" s="14"/>
      <c r="X3" s="14"/>
      <c r="Y3" s="14"/>
      <c r="Z3" s="14"/>
    </row>
    <row r="4" spans="2:26" ht="15">
      <c r="B4" s="64" t="s">
        <v>15</v>
      </c>
      <c r="C4" s="58">
        <v>2.68</v>
      </c>
      <c r="D4" s="43"/>
      <c r="E4" s="43">
        <v>1.939</v>
      </c>
      <c r="F4" s="43"/>
      <c r="G4" s="43">
        <v>2.3</v>
      </c>
      <c r="H4" s="47">
        <v>1.71782</v>
      </c>
      <c r="I4" s="47">
        <v>1.644</v>
      </c>
      <c r="J4" s="47">
        <v>2.5</v>
      </c>
      <c r="K4" s="47">
        <v>2.2</v>
      </c>
      <c r="L4" s="47">
        <v>2</v>
      </c>
      <c r="M4" s="47">
        <v>2.04</v>
      </c>
      <c r="N4" s="47">
        <v>2.788</v>
      </c>
      <c r="O4" s="47">
        <v>2.788</v>
      </c>
      <c r="P4" s="47">
        <v>2.1</v>
      </c>
      <c r="Q4" s="47">
        <v>2.1</v>
      </c>
      <c r="R4" s="47">
        <v>2</v>
      </c>
      <c r="S4" s="47">
        <v>2.16</v>
      </c>
      <c r="T4" s="47">
        <v>3.42</v>
      </c>
      <c r="U4" s="102">
        <v>1.87</v>
      </c>
      <c r="V4" s="64" t="s">
        <v>15</v>
      </c>
      <c r="W4" s="7" t="s">
        <v>139</v>
      </c>
      <c r="X4" s="7" t="s">
        <v>138</v>
      </c>
      <c r="Y4" s="7">
        <f>(C4+E4+G4+H4+I4+J4+K4+L4+M4+N4+O4+P4+Q4+R4+S4+T4+U4)/17</f>
        <v>2.249812941176471</v>
      </c>
      <c r="Z4" s="7"/>
    </row>
    <row r="5" spans="2:26" ht="15">
      <c r="B5" s="64" t="s">
        <v>16</v>
      </c>
      <c r="C5" s="59">
        <v>50.87</v>
      </c>
      <c r="D5" s="44"/>
      <c r="E5" s="44">
        <v>29.08</v>
      </c>
      <c r="F5" s="44"/>
      <c r="G5" s="45">
        <v>56</v>
      </c>
      <c r="H5" s="48" t="s">
        <v>28</v>
      </c>
      <c r="I5" s="48" t="s">
        <v>28</v>
      </c>
      <c r="J5" s="48" t="s">
        <v>140</v>
      </c>
      <c r="K5" s="48" t="s">
        <v>141</v>
      </c>
      <c r="L5" s="48"/>
      <c r="M5" s="48">
        <v>23.38</v>
      </c>
      <c r="N5" s="48">
        <f>105/1.6274</f>
        <v>64.52009340051616</v>
      </c>
      <c r="O5" s="48">
        <f>313/1.6274</f>
        <v>192.33132604153866</v>
      </c>
      <c r="P5" s="48">
        <v>29.4</v>
      </c>
      <c r="Q5" s="48">
        <f>15.75/0.7881</f>
        <v>19.984773505900264</v>
      </c>
      <c r="R5" s="48"/>
      <c r="S5" s="85" t="s">
        <v>109</v>
      </c>
      <c r="T5" s="48" t="s">
        <v>142</v>
      </c>
      <c r="U5" s="103">
        <f>14.03/0.7881</f>
        <v>17.802309351605125</v>
      </c>
      <c r="V5" s="64" t="s">
        <v>16</v>
      </c>
      <c r="W5" s="85" t="s">
        <v>151</v>
      </c>
      <c r="X5" s="85" t="s">
        <v>131</v>
      </c>
      <c r="Y5" s="85">
        <f>(C5+E5+G5+23.19+15.94+23.38+N5+O5+P5+Q5+3.83+21.01+51.2)/13</f>
        <v>44.67201484215039</v>
      </c>
      <c r="Z5" s="85"/>
    </row>
    <row r="6" spans="2:26" ht="15">
      <c r="B6" s="64"/>
      <c r="C6" s="60"/>
      <c r="D6" s="46"/>
      <c r="E6" s="46"/>
      <c r="F6" s="46"/>
      <c r="G6" s="46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04"/>
      <c r="V6" s="64"/>
      <c r="W6" s="9"/>
      <c r="X6" s="9"/>
      <c r="Y6" s="9"/>
      <c r="Z6" s="9"/>
    </row>
    <row r="7" spans="2:26" ht="15">
      <c r="B7" s="65" t="s">
        <v>19</v>
      </c>
      <c r="C7" s="61">
        <v>18.98134328358209</v>
      </c>
      <c r="D7" s="50"/>
      <c r="E7" s="50">
        <v>14.997421351211964</v>
      </c>
      <c r="F7" s="50"/>
      <c r="G7" s="50">
        <v>24.347826086956523</v>
      </c>
      <c r="H7" s="51"/>
      <c r="I7" s="51"/>
      <c r="J7" s="51">
        <f>12/1.5528</f>
        <v>7.727975270479135</v>
      </c>
      <c r="K7" s="51">
        <f>24.75/2.2/1.5528</f>
        <v>7.244976816074187</v>
      </c>
      <c r="L7" s="51"/>
      <c r="M7" s="51">
        <f>M5/M4</f>
        <v>11.46078431372549</v>
      </c>
      <c r="N7" s="51">
        <f>N5/N4</f>
        <v>23.142070803628467</v>
      </c>
      <c r="O7" s="51">
        <f>O5/O4</f>
        <v>68.98541106224486</v>
      </c>
      <c r="P7" s="51">
        <f>P5/P4</f>
        <v>13.999999999999998</v>
      </c>
      <c r="Q7" s="51">
        <f>Q5/Q4</f>
        <v>9.516558812333459</v>
      </c>
      <c r="R7" s="51"/>
      <c r="S7" s="51" t="s">
        <v>143</v>
      </c>
      <c r="T7" s="51">
        <f>3.83/3.42</f>
        <v>1.1198830409356726</v>
      </c>
      <c r="U7" s="105">
        <f>U5/U4</f>
        <v>9.519951524922526</v>
      </c>
      <c r="V7" s="65" t="s">
        <v>19</v>
      </c>
      <c r="W7" s="7" t="s">
        <v>152</v>
      </c>
      <c r="X7" s="7" t="s">
        <v>153</v>
      </c>
      <c r="Y7" s="113">
        <f>(C7+E7+G7+J7+K7+M7+N7+O7+P7+Q7+T7+U7+9.72+18.68)/14</f>
        <v>17.103157311863885</v>
      </c>
      <c r="Z7" s="7"/>
    </row>
    <row r="10" ht="15">
      <c r="R10">
        <f>11.41*2.16</f>
        <v>24.6456</v>
      </c>
    </row>
    <row r="11" ht="15">
      <c r="R11">
        <f>24.74*2.16</f>
        <v>53.4384</v>
      </c>
    </row>
    <row r="12" ht="15">
      <c r="L12">
        <f>1263/12</f>
        <v>105.25</v>
      </c>
    </row>
    <row r="14" ht="15">
      <c r="N14" t="s">
        <v>96</v>
      </c>
    </row>
    <row r="15" ht="15">
      <c r="N15" t="s">
        <v>115</v>
      </c>
    </row>
    <row r="16" ht="15">
      <c r="N16" t="s">
        <v>117</v>
      </c>
    </row>
    <row r="17" ht="15">
      <c r="N17" t="s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Bourgeois Marie-Thérèse</dc:creator>
  <cp:keywords/>
  <dc:description/>
  <cp:lastModifiedBy>Henri</cp:lastModifiedBy>
  <dcterms:created xsi:type="dcterms:W3CDTF">2008-05-01T09:41:52Z</dcterms:created>
  <dcterms:modified xsi:type="dcterms:W3CDTF">2008-05-08T21:29:54Z</dcterms:modified>
  <cp:category/>
  <cp:version/>
  <cp:contentType/>
  <cp:contentStatus/>
</cp:coreProperties>
</file>